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\Desktop\Sala dos Fundos - Sertão - conferindo\"/>
    </mc:Choice>
  </mc:AlternateContent>
  <xr:revisionPtr revIDLastSave="0" documentId="13_ncr:1_{6514E874-1CBC-4C41-9F77-BEA95EE5C864}" xr6:coauthVersionLast="47" xr6:coauthVersionMax="47" xr10:uidLastSave="{00000000-0000-0000-0000-000000000000}"/>
  <bookViews>
    <workbookView xWindow="28680" yWindow="-120" windowWidth="29040" windowHeight="15720" tabRatio="605" xr2:uid="{00000000-000D-0000-FFFF-FFFF00000000}"/>
  </bookViews>
  <sheets>
    <sheet name="Planilha Orçamentária" sheetId="5" r:id="rId1"/>
    <sheet name="Composições" sheetId="8" r:id="rId2"/>
    <sheet name="Cronograma Físico Financeiro" sheetId="7" r:id="rId3"/>
  </sheets>
  <definedNames>
    <definedName name="_xlnm.Print_Area" localSheetId="1">Composições!$A$1:$I$20</definedName>
    <definedName name="_xlnm.Print_Area" localSheetId="0">'Planilha Orçamentária'!$A$1:$J$313</definedName>
  </definedNames>
  <calcPr calcId="191029"/>
</workbook>
</file>

<file path=xl/calcChain.xml><?xml version="1.0" encoding="utf-8"?>
<calcChain xmlns="http://schemas.openxmlformats.org/spreadsheetml/2006/main">
  <c r="D17" i="7" l="1"/>
  <c r="J299" i="5"/>
  <c r="J296" i="5"/>
  <c r="J275" i="5"/>
  <c r="J274" i="5"/>
  <c r="J269" i="5"/>
  <c r="J256" i="5"/>
  <c r="J244" i="5"/>
  <c r="J243" i="5"/>
  <c r="J236" i="5"/>
  <c r="J214" i="5"/>
  <c r="J195" i="5"/>
  <c r="J186" i="5"/>
  <c r="J185" i="5"/>
  <c r="J181" i="5"/>
  <c r="J177" i="5"/>
  <c r="J173" i="5"/>
  <c r="J169" i="5"/>
  <c r="J162" i="5"/>
  <c r="J152" i="5"/>
  <c r="J145" i="5"/>
  <c r="J144" i="5"/>
  <c r="J141" i="5"/>
  <c r="J138" i="5"/>
  <c r="J131" i="5"/>
  <c r="J130" i="5"/>
  <c r="J124" i="5"/>
  <c r="J118" i="5"/>
  <c r="J112" i="5"/>
  <c r="J106" i="5"/>
  <c r="J103" i="5"/>
  <c r="J95" i="5"/>
  <c r="J86" i="5"/>
  <c r="J85" i="5"/>
  <c r="J82" i="5"/>
  <c r="J75" i="5"/>
  <c r="J67" i="5"/>
  <c r="J61" i="5"/>
  <c r="J54" i="5"/>
  <c r="J46" i="5"/>
  <c r="J40" i="5"/>
  <c r="J32" i="5"/>
  <c r="J24" i="5"/>
  <c r="J17" i="5"/>
  <c r="I99" i="5"/>
  <c r="J99" i="5"/>
  <c r="I151" i="5" l="1"/>
  <c r="J151" i="5" s="1"/>
  <c r="I12" i="5"/>
  <c r="J12" i="5" s="1"/>
  <c r="I267" i="5"/>
  <c r="J267" i="5" s="1"/>
  <c r="I268" i="5"/>
  <c r="J268" i="5" s="1"/>
  <c r="I252" i="5"/>
  <c r="J252" i="5" s="1"/>
  <c r="I251" i="5"/>
  <c r="J251" i="5" s="1"/>
  <c r="I250" i="5"/>
  <c r="J250" i="5" s="1"/>
  <c r="I277" i="5"/>
  <c r="I11" i="8"/>
  <c r="I10" i="8"/>
  <c r="I9" i="8"/>
  <c r="I12" i="8" l="1"/>
  <c r="I160" i="5"/>
  <c r="J160" i="5" s="1"/>
  <c r="I161" i="5"/>
  <c r="J161" i="5" s="1"/>
  <c r="I253" i="5" l="1"/>
  <c r="J253" i="5" s="1"/>
  <c r="I266" i="5"/>
  <c r="J266" i="5" s="1"/>
  <c r="I265" i="5"/>
  <c r="J265" i="5" s="1"/>
  <c r="I242" i="5"/>
  <c r="J242" i="5" s="1"/>
  <c r="I176" i="5" l="1"/>
  <c r="J176" i="5" s="1"/>
  <c r="I175" i="5"/>
  <c r="J175" i="5" s="1"/>
  <c r="I135" i="5" l="1"/>
  <c r="I136" i="5"/>
  <c r="I137" i="5"/>
  <c r="I63" i="5"/>
  <c r="J63" i="5" s="1"/>
  <c r="I84" i="5"/>
  <c r="J84" i="5" s="1"/>
  <c r="I16" i="5"/>
  <c r="J16" i="5" s="1"/>
  <c r="I15" i="5"/>
  <c r="J15" i="5" s="1"/>
  <c r="I14" i="5"/>
  <c r="J14" i="5" s="1"/>
  <c r="I184" i="5" l="1"/>
  <c r="J184" i="5" s="1"/>
  <c r="I183" i="5"/>
  <c r="J183" i="5" s="1"/>
  <c r="I180" i="5"/>
  <c r="J180" i="5" s="1"/>
  <c r="I179" i="5"/>
  <c r="J179" i="5" s="1"/>
  <c r="I50" i="5" l="1"/>
  <c r="I81" i="5"/>
  <c r="J81" i="5" s="1"/>
  <c r="I80" i="5"/>
  <c r="J80" i="5" s="1"/>
  <c r="I79" i="5"/>
  <c r="J79" i="5" s="1"/>
  <c r="I78" i="5"/>
  <c r="J78" i="5" s="1"/>
  <c r="I77" i="5"/>
  <c r="J77" i="5" s="1"/>
  <c r="I34" i="5" l="1"/>
  <c r="I241" i="5"/>
  <c r="J241" i="5" s="1"/>
  <c r="I240" i="5"/>
  <c r="J240" i="5" s="1"/>
  <c r="I239" i="5"/>
  <c r="J239" i="5" s="1"/>
  <c r="I238" i="5"/>
  <c r="J238" i="5" s="1"/>
  <c r="I235" i="5"/>
  <c r="J235" i="5" s="1"/>
  <c r="I234" i="5"/>
  <c r="J234" i="5" s="1"/>
  <c r="I233" i="5"/>
  <c r="J233" i="5" s="1"/>
  <c r="I232" i="5"/>
  <c r="J232" i="5" s="1"/>
  <c r="I231" i="5"/>
  <c r="J231" i="5" s="1"/>
  <c r="I230" i="5"/>
  <c r="J230" i="5" s="1"/>
  <c r="I229" i="5"/>
  <c r="J229" i="5" s="1"/>
  <c r="I228" i="5"/>
  <c r="J228" i="5" s="1"/>
  <c r="I227" i="5"/>
  <c r="J227" i="5" s="1"/>
  <c r="I226" i="5"/>
  <c r="J226" i="5" s="1"/>
  <c r="I225" i="5"/>
  <c r="J225" i="5" s="1"/>
  <c r="I224" i="5"/>
  <c r="J224" i="5" s="1"/>
  <c r="I217" i="5"/>
  <c r="J217" i="5" s="1"/>
  <c r="I218" i="5"/>
  <c r="J218" i="5" s="1"/>
  <c r="I219" i="5"/>
  <c r="J219" i="5" s="1"/>
  <c r="I220" i="5"/>
  <c r="J220" i="5" s="1"/>
  <c r="I221" i="5"/>
  <c r="J221" i="5" s="1"/>
  <c r="I222" i="5"/>
  <c r="J222" i="5" s="1"/>
  <c r="I223" i="5"/>
  <c r="J223" i="5" s="1"/>
  <c r="I216" i="5"/>
  <c r="J216" i="5" s="1"/>
  <c r="I213" i="5"/>
  <c r="J213" i="5" s="1"/>
  <c r="I212" i="5"/>
  <c r="J212" i="5" s="1"/>
  <c r="I211" i="5"/>
  <c r="J211" i="5" s="1"/>
  <c r="I209" i="5"/>
  <c r="J209" i="5" s="1"/>
  <c r="I208" i="5"/>
  <c r="J208" i="5" s="1"/>
  <c r="I207" i="5"/>
  <c r="J207" i="5" s="1"/>
  <c r="I206" i="5"/>
  <c r="J206" i="5" s="1"/>
  <c r="I205" i="5"/>
  <c r="J205" i="5" s="1"/>
  <c r="I204" i="5"/>
  <c r="J204" i="5" s="1"/>
  <c r="I200" i="5"/>
  <c r="J200" i="5" s="1"/>
  <c r="I201" i="5"/>
  <c r="J201" i="5" s="1"/>
  <c r="I202" i="5"/>
  <c r="J202" i="5" s="1"/>
  <c r="I203" i="5"/>
  <c r="J203" i="5" s="1"/>
  <c r="I210" i="5"/>
  <c r="J210" i="5" s="1"/>
  <c r="I199" i="5"/>
  <c r="J199" i="5" s="1"/>
  <c r="I198" i="5"/>
  <c r="J198" i="5" s="1"/>
  <c r="I295" i="5"/>
  <c r="J295" i="5" s="1"/>
  <c r="I286" i="5"/>
  <c r="J286" i="5" s="1"/>
  <c r="I278" i="5"/>
  <c r="J278" i="5" s="1"/>
  <c r="I287" i="5"/>
  <c r="J287" i="5" s="1"/>
  <c r="I294" i="5"/>
  <c r="J294" i="5" s="1"/>
  <c r="I293" i="5"/>
  <c r="J293" i="5" s="1"/>
  <c r="I292" i="5"/>
  <c r="J292" i="5" s="1"/>
  <c r="I290" i="5"/>
  <c r="J290" i="5" s="1"/>
  <c r="I291" i="5"/>
  <c r="J291" i="5" s="1"/>
  <c r="I289" i="5"/>
  <c r="J289" i="5" s="1"/>
  <c r="I288" i="5"/>
  <c r="J288" i="5" s="1"/>
  <c r="I285" i="5"/>
  <c r="J285" i="5" s="1"/>
  <c r="I284" i="5"/>
  <c r="J284" i="5" s="1"/>
  <c r="I283" i="5"/>
  <c r="J283" i="5" s="1"/>
  <c r="I282" i="5"/>
  <c r="J282" i="5" s="1"/>
  <c r="I281" i="5"/>
  <c r="J281" i="5" s="1"/>
  <c r="I280" i="5"/>
  <c r="J280" i="5" s="1"/>
  <c r="I279" i="5"/>
  <c r="J279" i="5" s="1"/>
  <c r="J277" i="5"/>
  <c r="D31" i="7" l="1"/>
  <c r="I143" i="5"/>
  <c r="J143" i="5" s="1"/>
  <c r="I140" i="5"/>
  <c r="J140" i="5" s="1"/>
  <c r="I31" i="7" l="1"/>
  <c r="G31" i="7"/>
  <c r="H31" i="7"/>
  <c r="D25" i="7"/>
  <c r="I25" i="7" s="1"/>
  <c r="I129" i="5"/>
  <c r="J129" i="5" s="1"/>
  <c r="I128" i="5"/>
  <c r="J128" i="5" s="1"/>
  <c r="I127" i="5"/>
  <c r="J127" i="5" s="1"/>
  <c r="I126" i="5"/>
  <c r="J126" i="5" s="1"/>
  <c r="I123" i="5"/>
  <c r="J123" i="5" s="1"/>
  <c r="I122" i="5"/>
  <c r="J122" i="5" s="1"/>
  <c r="I121" i="5"/>
  <c r="J121" i="5" s="1"/>
  <c r="I120" i="5"/>
  <c r="J120" i="5" s="1"/>
  <c r="I117" i="5"/>
  <c r="J117" i="5" s="1"/>
  <c r="I116" i="5"/>
  <c r="J116" i="5" s="1"/>
  <c r="I115" i="5"/>
  <c r="J115" i="5" s="1"/>
  <c r="I114" i="5"/>
  <c r="J114" i="5" s="1"/>
  <c r="I111" i="5"/>
  <c r="J111" i="5" s="1"/>
  <c r="I110" i="5"/>
  <c r="J110" i="5" s="1"/>
  <c r="I109" i="5"/>
  <c r="J109" i="5" s="1"/>
  <c r="I108" i="5"/>
  <c r="J108" i="5" s="1"/>
  <c r="I74" i="5"/>
  <c r="J74" i="5" s="1"/>
  <c r="J73" i="5"/>
  <c r="J72" i="5"/>
  <c r="J71" i="5"/>
  <c r="I70" i="5"/>
  <c r="J70" i="5" s="1"/>
  <c r="I69" i="5"/>
  <c r="J69" i="5" s="1"/>
  <c r="I60" i="5"/>
  <c r="J60" i="5" s="1"/>
  <c r="I59" i="5"/>
  <c r="J59" i="5" s="1"/>
  <c r="I58" i="5"/>
  <c r="J58" i="5" s="1"/>
  <c r="I57" i="5"/>
  <c r="J57" i="5" s="1"/>
  <c r="I56" i="5"/>
  <c r="J56" i="5" s="1"/>
  <c r="I53" i="5"/>
  <c r="J53" i="5" s="1"/>
  <c r="J52" i="5"/>
  <c r="J51" i="5"/>
  <c r="J50" i="5"/>
  <c r="I49" i="5"/>
  <c r="J49" i="5" s="1"/>
  <c r="I48" i="5"/>
  <c r="J48" i="5" s="1"/>
  <c r="I45" i="5"/>
  <c r="J45" i="5" s="1"/>
  <c r="I44" i="5"/>
  <c r="J44" i="5" s="1"/>
  <c r="I43" i="5"/>
  <c r="J43" i="5" s="1"/>
  <c r="I42" i="5"/>
  <c r="J42" i="5" s="1"/>
  <c r="I66" i="5"/>
  <c r="J66" i="5" s="1"/>
  <c r="I65" i="5"/>
  <c r="J65" i="5" s="1"/>
  <c r="I64" i="5"/>
  <c r="J64" i="5" s="1"/>
  <c r="G25" i="7" l="1"/>
  <c r="H25" i="7"/>
  <c r="I261" i="5" l="1"/>
  <c r="J261" i="5" s="1"/>
  <c r="I259" i="5"/>
  <c r="J259" i="5" s="1"/>
  <c r="I172" i="5" l="1"/>
  <c r="I171" i="5"/>
  <c r="I94" i="5"/>
  <c r="J94" i="5" s="1"/>
  <c r="I93" i="5"/>
  <c r="J93" i="5" s="1"/>
  <c r="I92" i="5"/>
  <c r="J92" i="5" s="1"/>
  <c r="I91" i="5"/>
  <c r="J91" i="5" s="1"/>
  <c r="I90" i="5"/>
  <c r="J90" i="5" s="1"/>
  <c r="J34" i="5"/>
  <c r="I31" i="5"/>
  <c r="J31" i="5" s="1"/>
  <c r="J28" i="5"/>
  <c r="J29" i="5"/>
  <c r="J30" i="5"/>
  <c r="I23" i="5"/>
  <c r="J23" i="5" s="1"/>
  <c r="J171" i="5" l="1"/>
  <c r="J172" i="5"/>
  <c r="I255" i="5"/>
  <c r="J255" i="5" s="1"/>
  <c r="I254" i="5"/>
  <c r="J254" i="5" s="1"/>
  <c r="I249" i="5"/>
  <c r="J249" i="5" s="1"/>
  <c r="I248" i="5"/>
  <c r="J248" i="5" s="1"/>
  <c r="I247" i="5"/>
  <c r="J247" i="5" s="1"/>
  <c r="I246" i="5"/>
  <c r="J246" i="5" s="1"/>
  <c r="I263" i="5"/>
  <c r="J263" i="5" s="1"/>
  <c r="I264" i="5"/>
  <c r="J264" i="5" s="1"/>
  <c r="I262" i="5"/>
  <c r="J262" i="5" s="1"/>
  <c r="I194" i="5"/>
  <c r="J194" i="5" s="1"/>
  <c r="I193" i="5"/>
  <c r="J193" i="5" s="1"/>
  <c r="I192" i="5"/>
  <c r="J192" i="5" s="1"/>
  <c r="I167" i="5"/>
  <c r="J167" i="5" s="1"/>
  <c r="D27" i="7" l="1"/>
  <c r="J27" i="7" s="1"/>
  <c r="J136" i="5"/>
  <c r="J137" i="5"/>
  <c r="I105" i="5"/>
  <c r="J105" i="5" s="1"/>
  <c r="I102" i="5"/>
  <c r="J102" i="5" s="1"/>
  <c r="I39" i="5" l="1"/>
  <c r="J39" i="5" s="1"/>
  <c r="I37" i="5"/>
  <c r="J37" i="5" s="1"/>
  <c r="I38" i="5"/>
  <c r="J38" i="5" s="1"/>
  <c r="I26" i="5"/>
  <c r="J26" i="5" s="1"/>
  <c r="I260" i="5"/>
  <c r="J260" i="5" s="1"/>
  <c r="I272" i="5"/>
  <c r="J272" i="5" s="1"/>
  <c r="I273" i="5"/>
  <c r="J273" i="5" s="1"/>
  <c r="I271" i="5"/>
  <c r="J271" i="5" s="1"/>
  <c r="I298" i="5"/>
  <c r="J298" i="5" s="1"/>
  <c r="D33" i="7" s="1"/>
  <c r="J33" i="7" s="1"/>
  <c r="I148" i="5" l="1"/>
  <c r="J148" i="5" s="1"/>
  <c r="I149" i="5"/>
  <c r="J149" i="5" s="1"/>
  <c r="I150" i="5"/>
  <c r="J150" i="5" s="1"/>
  <c r="I147" i="5"/>
  <c r="J147" i="5" s="1"/>
  <c r="I13" i="5"/>
  <c r="J13" i="5" s="1"/>
  <c r="I11" i="5"/>
  <c r="J11" i="5" s="1"/>
  <c r="I189" i="5"/>
  <c r="J189" i="5" s="1"/>
  <c r="I191" i="5"/>
  <c r="J191" i="5" s="1"/>
  <c r="I188" i="5"/>
  <c r="J188" i="5" s="1"/>
  <c r="I166" i="5"/>
  <c r="J166" i="5" s="1"/>
  <c r="I168" i="5"/>
  <c r="J168" i="5" s="1"/>
  <c r="I190" i="5"/>
  <c r="J190" i="5" s="1"/>
  <c r="I165" i="5"/>
  <c r="J165" i="5" s="1"/>
  <c r="I156" i="5"/>
  <c r="J156" i="5" s="1"/>
  <c r="I155" i="5"/>
  <c r="J155" i="5" s="1"/>
  <c r="I154" i="5"/>
  <c r="J154" i="5" s="1"/>
  <c r="I157" i="5"/>
  <c r="J157" i="5" s="1"/>
  <c r="I158" i="5"/>
  <c r="J158" i="5" s="1"/>
  <c r="I159" i="5"/>
  <c r="J159" i="5" s="1"/>
  <c r="J135" i="5"/>
  <c r="I134" i="5"/>
  <c r="J134" i="5" s="1"/>
  <c r="I97" i="5"/>
  <c r="J97" i="5" s="1"/>
  <c r="I98" i="5"/>
  <c r="J98" i="5" s="1"/>
  <c r="I100" i="5"/>
  <c r="J100" i="5" s="1"/>
  <c r="I101" i="5"/>
  <c r="J101" i="5" s="1"/>
  <c r="I89" i="5"/>
  <c r="J89" i="5" s="1"/>
  <c r="I20" i="5"/>
  <c r="J20" i="5" s="1"/>
  <c r="I27" i="5"/>
  <c r="J27" i="5" s="1"/>
  <c r="I35" i="5"/>
  <c r="J35" i="5" s="1"/>
  <c r="I21" i="5"/>
  <c r="J21" i="5" s="1"/>
  <c r="I22" i="5"/>
  <c r="J22" i="5" s="1"/>
  <c r="I36" i="5"/>
  <c r="J36" i="5" s="1"/>
  <c r="D15" i="7" l="1"/>
  <c r="D29" i="7"/>
  <c r="D19" i="7"/>
  <c r="I19" i="7" s="1"/>
  <c r="J29" i="7" l="1"/>
  <c r="I29" i="7"/>
  <c r="F15" i="7"/>
  <c r="G15" i="7"/>
  <c r="D21" i="7"/>
  <c r="D13" i="7"/>
  <c r="G13" i="7" s="1"/>
  <c r="D23" i="7"/>
  <c r="H17" i="7"/>
  <c r="D11" i="7"/>
  <c r="G11" i="7" s="1"/>
  <c r="E15" i="7"/>
  <c r="I23" i="7" l="1"/>
  <c r="J23" i="7"/>
  <c r="H23" i="7"/>
  <c r="G21" i="7"/>
  <c r="H21" i="7"/>
  <c r="I21" i="7"/>
  <c r="F21" i="7"/>
  <c r="E13" i="7"/>
  <c r="F13" i="7"/>
  <c r="F11" i="7"/>
  <c r="E11" i="7"/>
  <c r="I10" i="5" l="1"/>
  <c r="J10" i="5" s="1"/>
  <c r="J300" i="5" l="1"/>
  <c r="D9" i="7" l="1"/>
  <c r="D35" i="7" l="1"/>
  <c r="F5" i="7" s="1"/>
  <c r="F9" i="7"/>
  <c r="F35" i="7" s="1"/>
  <c r="G9" i="7"/>
  <c r="G35" i="7" s="1"/>
  <c r="H9" i="7"/>
  <c r="H35" i="7" s="1"/>
  <c r="I9" i="7"/>
  <c r="I35" i="7" s="1"/>
  <c r="J9" i="7"/>
  <c r="J35" i="7" s="1"/>
  <c r="J34" i="7" s="1"/>
  <c r="E9" i="7"/>
  <c r="E37" i="7"/>
  <c r="F37" i="7" s="1"/>
  <c r="G37" i="7" s="1"/>
  <c r="H37" i="7" s="1"/>
  <c r="E35" i="7"/>
  <c r="H34" i="7"/>
  <c r="I34" i="7"/>
  <c r="G34" i="7"/>
  <c r="D37" i="7"/>
  <c r="H36" i="7" l="1"/>
  <c r="I37" i="7"/>
  <c r="G36" i="7"/>
  <c r="F36" i="7"/>
  <c r="D8" i="7"/>
  <c r="D22" i="7"/>
  <c r="D16" i="7"/>
  <c r="D26" i="7"/>
  <c r="D24" i="7"/>
  <c r="D14" i="7"/>
  <c r="D12" i="7"/>
  <c r="D20" i="7"/>
  <c r="D10" i="7"/>
  <c r="D30" i="7"/>
  <c r="D18" i="7"/>
  <c r="D28" i="7"/>
  <c r="D32" i="7"/>
  <c r="E36" i="7"/>
  <c r="E34" i="7"/>
  <c r="F34" i="7"/>
  <c r="J37" i="7" l="1"/>
  <c r="J36" i="7" s="1"/>
  <c r="I36" i="7"/>
  <c r="D34" i="7"/>
  <c r="D36" i="7" s="1"/>
</calcChain>
</file>

<file path=xl/sharedStrings.xml><?xml version="1.0" encoding="utf-8"?>
<sst xmlns="http://schemas.openxmlformats.org/spreadsheetml/2006/main" count="1073" uniqueCount="526">
  <si>
    <t>ITEM</t>
  </si>
  <si>
    <t>DESCRIÇÃO</t>
  </si>
  <si>
    <t>QUANTIDADE</t>
  </si>
  <si>
    <t>UNIDADE</t>
  </si>
  <si>
    <t>PLANILHA ORÇAMENTÁRIA DE CUSTOS</t>
  </si>
  <si>
    <t>DIRETA</t>
  </si>
  <si>
    <t>INDIRETA</t>
  </si>
  <si>
    <t>(    )</t>
  </si>
  <si>
    <t>PREÇO TOTAL</t>
  </si>
  <si>
    <t xml:space="preserve">FORMA DE EXECUÇÃO: </t>
  </si>
  <si>
    <t>M</t>
  </si>
  <si>
    <t>TOTAL GERAL DA OBRA</t>
  </si>
  <si>
    <t>M²</t>
  </si>
  <si>
    <t>(  x  )</t>
  </si>
  <si>
    <t>Sara Helena de Pádua - Engenheira Civil</t>
  </si>
  <si>
    <t>CREA - MG 237853</t>
  </si>
  <si>
    <t>BDI</t>
  </si>
  <si>
    <t>PREÇO UNITÁRIO S/ BDI</t>
  </si>
  <si>
    <t>PREÇO UNITÁRIO C/ BDI</t>
  </si>
  <si>
    <t>José Maria Cantuária - Prefeito Municipal</t>
  </si>
  <si>
    <t>1.1</t>
  </si>
  <si>
    <t>2.1</t>
  </si>
  <si>
    <t>4.1</t>
  </si>
  <si>
    <t>1.2</t>
  </si>
  <si>
    <t>LOCAÇÃO DE CONTAINER PARA DEPÓSITO DE MATERIAIS</t>
  </si>
  <si>
    <t>MÊS</t>
  </si>
  <si>
    <t>2.2</t>
  </si>
  <si>
    <t>SUBTOTAL</t>
  </si>
  <si>
    <t>3.2</t>
  </si>
  <si>
    <t>M3</t>
  </si>
  <si>
    <t>M2</t>
  </si>
  <si>
    <t>KG</t>
  </si>
  <si>
    <t>COBERTURA</t>
  </si>
  <si>
    <t>ALVENARIA</t>
  </si>
  <si>
    <t>4.2</t>
  </si>
  <si>
    <t>4.3</t>
  </si>
  <si>
    <t>6.1</t>
  </si>
  <si>
    <t>ESQUADRIAS</t>
  </si>
  <si>
    <t>6.3</t>
  </si>
  <si>
    <t>6.4</t>
  </si>
  <si>
    <t>6.5</t>
  </si>
  <si>
    <t>6.6</t>
  </si>
  <si>
    <t>6.7</t>
  </si>
  <si>
    <t>7.1</t>
  </si>
  <si>
    <t>7.2</t>
  </si>
  <si>
    <t>PISO</t>
  </si>
  <si>
    <t>8.1</t>
  </si>
  <si>
    <t>8.2</t>
  </si>
  <si>
    <t>8.4</t>
  </si>
  <si>
    <t>ESGOTO</t>
  </si>
  <si>
    <t>LOUÇAS E METAIS</t>
  </si>
  <si>
    <t>13.1</t>
  </si>
  <si>
    <t>PINTURA INTERNA E EXTERNA</t>
  </si>
  <si>
    <t>SERVIÇOS COMPLEMENTARES</t>
  </si>
  <si>
    <t>CRONOGRAMA FÍSICO-FINANCEIRO</t>
  </si>
  <si>
    <t xml:space="preserve">VALOR DA OBRA: 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</si>
  <si>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</si>
  <si>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</si>
  <si>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</si>
  <si>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</si>
  <si>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</si>
  <si>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</si>
  <si>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</si>
  <si>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Físico %</t>
  </si>
  <si>
    <t>Financeiro</t>
  </si>
  <si>
    <t>INSTALAÇÃO ELÉTRICA</t>
  </si>
  <si>
    <t>TOTAL</t>
  </si>
  <si>
    <t>TOTAL ACUMULADO</t>
  </si>
  <si>
    <t>Observações:</t>
  </si>
  <si>
    <t>CREA MG: 237853/D</t>
  </si>
  <si>
    <t>ESTRUTURA DE CONCRETO</t>
  </si>
  <si>
    <t>ESQUADRIA</t>
  </si>
  <si>
    <t>LOCAL: Av. Joaquim Salvador da Silva, nº 122, Distrito Sertão da Bernardina</t>
  </si>
  <si>
    <t>ED-16350</t>
  </si>
  <si>
    <t>LIMPEZA FINAL DA OBRA</t>
  </si>
  <si>
    <t>ED-50266</t>
  </si>
  <si>
    <t>1.3</t>
  </si>
  <si>
    <t xml:space="preserve">MONTAGEM DE ARMADURA DE ESTACAS, DIÂMETRO = 10,0 MM. AF_09/2021_PS </t>
  </si>
  <si>
    <t>IMPERMEABILIZAÇÃO DE SUPERFÍCIE COM EMULSÃO ASFÁLTICA, 2 DEMÃOS. AF_09/2023</t>
  </si>
  <si>
    <t>2.1.4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</si>
  <si>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</si>
  <si>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</si>
  <si>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</si>
  <si>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</si>
  <si>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</si>
  <si>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</si>
  <si>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</si>
  <si>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</si>
  <si>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3.2.4</t>
  </si>
  <si>
    <t>3.2.5</t>
  </si>
  <si>
    <t>3.2.6</t>
  </si>
  <si>
    <t>VERGA MOLDADA IN LOCO COM UTILIZAÇÃO DE BLOCOS CANALETA, ESPESSURA DE *15* CM. AF_03/2024</t>
  </si>
  <si>
    <t>CONTRAVERGA MOLDADA IN LOCO COM UTILIZAÇÃO DE BLOCOS CANALETA, ESPESSURA DE *15* CM. AF_03/2024</t>
  </si>
  <si>
    <t>3.1</t>
  </si>
  <si>
    <t>FABRICAÇÃO E INSTALAÇÃO DE PONTALETES DE MADEIRA NÃO APARELHADA PARA TELHADOS COM ATÉ 2 ÁGUAS E COM TELHA ONDULADA DE FIBROCIMENTO, ALUMÍNIO OU PLÁSTICA EM EDIFÍCIO INSTITUCIONAL TÉRREO, INCLUSO TRANSPORTE VERTICAL. AF_10/2025</t>
  </si>
  <si>
    <t>TELHAMENTO COM TELHA DE AÇO/ALUMÍNIO E = 0,5 MM, COM ATÉ 2 ÁGUAS, INCLUSO IÇAMENTO. AF_07/2019</t>
  </si>
  <si>
    <t>RUFO EM CHAPA DE AÇO GALVANIZADO NÚMERO 24, CORTE DE 25 CM, INCLUSO TRANSPORTE VERTICAL. AF_07/2019</t>
  </si>
  <si>
    <t>CALHA EM CHAPA DE AÇO GALVANIZADO NÚMERO 24, DESENVOLVIMENTO DE 33 CM, INCLUSO TRANSPORTE VERTICAL. AF_07/2019</t>
  </si>
  <si>
    <t>KIT DE PORTA DE MADEIRA PARA VERNIZ, SEMI-OCA (LEVE OU MÉDIA), PADRÃO MÉDIO, 90X210CM, ESPESSURA DE 3,5CM, ITENS INCLUSOS: DOBRADIÇAS, MONTAGEM E INSTALAÇÃO DE BATENTE, FECHADURA COM EXECUÇÃO DO FURO - FORNECIMENTO E INSTALAÇÃO. AF_12/2019</t>
  </si>
  <si>
    <t>KIT DE PORTA DE MADEIRA PARA VERNIZ, SEMI-OCA (LEVE OU MÉDIA), PADRÃO MÉDIO, 80X210CM, ESPESSURA DE 3,5CM, ITENS INCLUSOS: DOBRADIÇAS, MONTAGEM E INSTALAÇÃO DE BATENTE, FECHADURA COM EXECUÇÃO DO FURO - FORNECIMENTO E INSTALAÇÃO. AF_10/2025</t>
  </si>
  <si>
    <t>KIT DE PORTA DE MADEIRA PARA VERNIZ, SEMI-OCA (LEVE OU MÉDIA), PADRÃO MÉDIO, 70X210CM, ESPESSURA DE 3,5CM, ITENS INCLUSOS: DOBRADIÇAS, MONTAGEM E INSTALAÇÃO DE BATENTE, FECHADURA COM EXECUÇÃO DO FURO - FORNECIMENTO E INSTALAÇÃO. AF_10/2025</t>
  </si>
  <si>
    <t>PORTA DE CORRER DE ALUMÍNIO, COM DUAS FOLHAS PARA VIDRO, INCLUSO VIDRO LISO INCOLOR, FECHADURA E PUXADOR, SEM ALIZAR. AF_12/2019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</si>
  <si>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</si>
  <si>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</si>
  <si>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CHAPISCO APLICADO EM ALVENARIA (COM PRESENÇA DE VÃOS) E ESTRUTURAS DE CONCRETO DE FACHADA, COM COLHER DE PEDREIRO. ARGAMASSA TRAÇO 1:3 COM PREPARO EM BETONEIRA 400L. AF_10/2022</t>
  </si>
  <si>
    <t>EMBOÇO OU MASSA ÚNICA EM ARGAMASSA TRAÇO 1:2:8, PREPARO MECÂNICA COM BETONEIRA 400 L, APLICADA MANUALMENTE EM PANOS DE FACHADA COM PRESENÇA DE VÃOS, ESPESSURA DE 25 MM, ACESSO POR ANDAIME. AF_08/2022</t>
  </si>
  <si>
    <t>REVESTIMENTO CERÂMICO PARA PAREDES INTERNAS COM PLACAS TIPO ESMALTADA DE DIMENSÕES 33X45 CM APLICADAS NA ALTURA INTEIRA DAS PAREDES. AF_02/2023_PE</t>
  </si>
  <si>
    <t>REVESTIMENTO CERÂMICO PARA PISO COM PLACAS TIPO PORCELANATO DE DIMENSÕES 60X60 CM APLICADA EM AMBIENTES DE ÁREA MAIOR QUE 10 M². AF_02/2023_PE</t>
  </si>
  <si>
    <t>EMBOÇO, EM ARGAMASSA TRAÇO 1:2:8, PREPARO MECÂNICO, APLICADO MANUALMENTE EM PAREDES INTERNAS DE AMBIENTES COM ÁREA MAIOR QUE 10M², E = 10MM, COM TALISCAS. AF_03/2024</t>
  </si>
  <si>
    <t>CONTRAPISO EM ARGAMASSA TRAÇO 1:4 (CIMENTO E AREIA), PREPARO MANUAL, APLICADO EM ÁREAS SECAS SOBRE LAJE, ADERIDO, ACABAMENTO NÃO REFORÇADO, ESPESSURA 4CM. AF_07/202</t>
  </si>
  <si>
    <t>RODAPÉ CERÂMICO DE 7CM DE ALTURA COM PLACAS TIPO ESMALTADA DE DIMENSÕES 60X60CM. AF_02/2023</t>
  </si>
  <si>
    <t>SOLEIRA EM GRANITO, LARGURA 15 CM, ESPESSURA 2,0 CM. AF_09/2020</t>
  </si>
  <si>
    <t>PEITORIL LINEAR EM GRANITO OU MÁRMORE, L = 15CM, ASSENTADO COM ARGAMASSA 1:6 COM ADITIVO. AF_11/2020</t>
  </si>
  <si>
    <t>APLICAÇÃO MANUAL DE FUNDO SELADOR ACRÍLICO EM PAREDES EXTERNAS DE CASAS. AF_03/2024</t>
  </si>
  <si>
    <t>FUNDO SELADOR ACRÍLICO, APLICAÇÃO MANUAL EM TETO, UMA DEMÃO. AF_04/2023</t>
  </si>
  <si>
    <t xml:space="preserve">ÁGUAS PLUVIAIS </t>
  </si>
  <si>
    <t>VASO SANITÁRIO SIFONADO COM CAIXA ACOPLADA LOUÇA BRANCA - PADRÃO MÉDIO, INCLUSO ENGATE FLEXÍVEL EM METAL CROMADO, 1/2 X 40CM - FORNECIMENTO E INSTALAÇÃO. AF_01/2020</t>
  </si>
  <si>
    <t>BARRA DE APOIO RETA, EM ACO INOX POLIDO, COMPRIMENTO 70 CM, FIXADA NA PAREDE - FORNECIMENTO E INSTALAÇÃO. AF_01/2020</t>
  </si>
  <si>
    <t>UN</t>
  </si>
  <si>
    <t>ASSENTO SANITÁRIO CONVENCIONAL - FORNECIMENTO E INSTALACAO. AF_01/2020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</si>
  <si>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</si>
  <si>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SABONETEIRA PLASTICA TIPO DISPENSER PARA SABONETE LIQUIDO COM RESERVATORIO 800 A 1500 ML, INCLUSO FIXAÇÃO. AF_01/2020</t>
  </si>
  <si>
    <t>PAPELEIRA DE PAREDE EM METAL CROMADO SEM TAMPA, INCLUSO FIXAÇÃO. AF_01/2020</t>
  </si>
  <si>
    <t>2.2.1</t>
  </si>
  <si>
    <t>2.2.2</t>
  </si>
  <si>
    <t>2.2.3</t>
  </si>
  <si>
    <t>2.2.4</t>
  </si>
  <si>
    <t>2.2.5</t>
  </si>
  <si>
    <t>2.2.6</t>
  </si>
  <si>
    <t>2.3</t>
  </si>
  <si>
    <t>2.3.1</t>
  </si>
  <si>
    <t>2.3.2</t>
  </si>
  <si>
    <t>2.3.3</t>
  </si>
  <si>
    <t>2.3.4</t>
  </si>
  <si>
    <t>2.3.5</t>
  </si>
  <si>
    <t>2.3.6</t>
  </si>
  <si>
    <t>2.4</t>
  </si>
  <si>
    <t>2.4.1</t>
  </si>
  <si>
    <t>2.5</t>
  </si>
  <si>
    <t xml:space="preserve">PINTURA INTERNA </t>
  </si>
  <si>
    <t>PINTURA EXTERNA</t>
  </si>
  <si>
    <t>2.1.1</t>
  </si>
  <si>
    <t>2.5.1</t>
  </si>
  <si>
    <t>2.5.2</t>
  </si>
  <si>
    <t>2.5.3</t>
  </si>
  <si>
    <t>2.5.4</t>
  </si>
  <si>
    <t xml:space="preserve">ESTACA - MURO DE DIVISA </t>
  </si>
  <si>
    <t xml:space="preserve">ESTACA - MURO DE ARRIMO </t>
  </si>
  <si>
    <t xml:space="preserve">BLOCO DE COROAMENTO - MURO DE DIVISA </t>
  </si>
  <si>
    <t>2.6</t>
  </si>
  <si>
    <t>2.6.1</t>
  </si>
  <si>
    <t>2.6.2</t>
  </si>
  <si>
    <t>2.6.3</t>
  </si>
  <si>
    <t>2.6.4</t>
  </si>
  <si>
    <t>2.6.5</t>
  </si>
  <si>
    <t xml:space="preserve">VIGAS BALDRAMES - MURO DE DIVISA </t>
  </si>
  <si>
    <t>2.7</t>
  </si>
  <si>
    <t>2.7.1</t>
  </si>
  <si>
    <t>2.7.2</t>
  </si>
  <si>
    <t>2.7.3</t>
  </si>
  <si>
    <t>2.7.4</t>
  </si>
  <si>
    <t>2.8.1</t>
  </si>
  <si>
    <t>2.8</t>
  </si>
  <si>
    <t>2.8.2</t>
  </si>
  <si>
    <t>2.8.3</t>
  </si>
  <si>
    <t>2.8.4</t>
  </si>
  <si>
    <t>2.9</t>
  </si>
  <si>
    <t>2.9.1</t>
  </si>
  <si>
    <t>2.9.2</t>
  </si>
  <si>
    <t>2.9.3</t>
  </si>
  <si>
    <t>2.9.4</t>
  </si>
  <si>
    <t>2.9.5</t>
  </si>
  <si>
    <t>BLOCO DE COROAMENTO - MURO DE ARRIMO</t>
  </si>
  <si>
    <t>3.3</t>
  </si>
  <si>
    <t>3.3.1</t>
  </si>
  <si>
    <t>3.4</t>
  </si>
  <si>
    <t xml:space="preserve">PILARES - MURO DE DIVISA </t>
  </si>
  <si>
    <t>3.4.1</t>
  </si>
  <si>
    <t>3.4.2</t>
  </si>
  <si>
    <t>3.4.3</t>
  </si>
  <si>
    <t>3.4.4</t>
  </si>
  <si>
    <t xml:space="preserve">VIGAS - MURO DE DIVISA </t>
  </si>
  <si>
    <t>3.5</t>
  </si>
  <si>
    <t>3.5.1</t>
  </si>
  <si>
    <t>3.5.2</t>
  </si>
  <si>
    <t>3.5.3</t>
  </si>
  <si>
    <t>3.5.4</t>
  </si>
  <si>
    <t xml:space="preserve">PILARES - MURO DE ARRIMO </t>
  </si>
  <si>
    <t>3.6</t>
  </si>
  <si>
    <t>3.6.1</t>
  </si>
  <si>
    <t>3.6.2</t>
  </si>
  <si>
    <t>3.6.3</t>
  </si>
  <si>
    <t>3.6.4</t>
  </si>
  <si>
    <t>3.7</t>
  </si>
  <si>
    <t>3.7.1</t>
  </si>
  <si>
    <t>3.7.2</t>
  </si>
  <si>
    <t>3.7.3</t>
  </si>
  <si>
    <t>3.7.4</t>
  </si>
  <si>
    <t xml:space="preserve">VIGAS - MURO DE ARRIMO  </t>
  </si>
  <si>
    <t xml:space="preserve">ALVENARIA </t>
  </si>
  <si>
    <t>4.1.1</t>
  </si>
  <si>
    <t>4.1.2</t>
  </si>
  <si>
    <t>4.1.3</t>
  </si>
  <si>
    <t>4.1.4</t>
  </si>
  <si>
    <t xml:space="preserve">ALVENARIA - MURO DE DIVISA  </t>
  </si>
  <si>
    <t>4.2.1</t>
  </si>
  <si>
    <t>4.3.1</t>
  </si>
  <si>
    <t>ALVENARIA DE VEDAÇÃO DE BLOCOS VAZADOS DE CONCRETO DE 19X19X39 CM (ESPESSURA 19 CM) E ARGAMASSA DE ASSENTAMENTO COM PREPARO EM BETONEIRA. AF_12/2021</t>
  </si>
  <si>
    <t>5.1</t>
  </si>
  <si>
    <t>5.2</t>
  </si>
  <si>
    <t>5.3</t>
  </si>
  <si>
    <t>5.4</t>
  </si>
  <si>
    <t>LUMINÁRIA TIPO PLAFON QUADRADA, DE SOBREPOR, COM LED DE 24 W - FORNECIMENTO E INSTALAÇÃO.</t>
  </si>
  <si>
    <t>ELETRODUTO FLEXÍVEL CORRUGADO REFORÇADO, PVC, DN 25 MM (3/4"), PARA CIRCUITOS TERMINAIS, INSTALADO EM PAREDE - FORNECIMENTO E INSTALAÇÃO. AF_03/2023</t>
  </si>
  <si>
    <t>CAIXA OCTOGONAL 3" X 3", PVC, INSTALADA EM LAJE - FORNECIMENTO E INSTALAÇÃO. AF_03/2023</t>
  </si>
  <si>
    <t>CAIXA RETANGULAR 4" X 2" MÉDIA (1,30 M DO PISO), PVC, INSTALADA EM PAREDE - FORNECIMENTO E INSTALAÇÃO. AF_03/2023</t>
  </si>
  <si>
    <t>CAIXA RETANGULAR 4" X 4" MÉDIA (1,30 M DO PISO), PVC, INSTALADA EM PAREDE - FORNECIMENTO E INSTALAÇÃO. AF_03/2023</t>
  </si>
  <si>
    <t>INTERRUPTOR SIMPLES (1 MÓDULO) COM 1 TOMADA DE EMBUTIR 2P+T 10 A, INCLUINDO SUPORTE E PLACA FORNECIMENTO E INSTALAÇÃO. AF_03/2023</t>
  </si>
  <si>
    <t>INTERRUPTOR SIMPLES (1 MÓDULO), 10A/250V, INCLUINDO SUPORTE E PLACA - FORNECIMENTO E INSTALAÇÃO. AF_03/2023</t>
  </si>
  <si>
    <t>TOMADA BAIXA DE EMBUTIR (1 MÓDULO), 2P+T 20 A, INCLUINDO SUPORTE E PLACA - FORNECIMENTO E INSTALAÇÃO. AF_03/2023</t>
  </si>
  <si>
    <t>CABO DE COBRE FLEXÍVEL ISOLADO, 2,5 MM², ANTI-CHAMA 450/750 V, PARA CIRCUITOS TERMINAIS FORNECIMENTO E INSTALAÇÃO. AF_03/2023</t>
  </si>
  <si>
    <t>CABO DE COBRE FLEXÍVEL ISOLADO, 1,5 MM², ANTI-CHAMA 450/750 V, PARA CIRCUITOS TERMINAIS FORNECIMENTO E INSTALAÇÃO. AF_03/2023</t>
  </si>
  <si>
    <t>QUADRO DE DISTRIBUIÇÃO DE ENERGIA EM CHAPA DE AÇO GALVANIZADO, DE EMBUTIR, COM BARRAMENTO TRIFÁSICO, PARA 18 DISJUNTORES DIN 100A - FORNECIMENTO E INSTALAÇÃO. AF_07/2025</t>
  </si>
  <si>
    <t>DISJUNTOR BIPOLAR TIPO DIN, CORRENTE NOMINAL DE 50A - FORNECIMENTO E INSTALAÇÃO. AF_07/2025</t>
  </si>
  <si>
    <t>DISJUNTOR BIPOLAR TIPO DIN, CORRENTE NOMINAL DE 25A - FORNECIMENTO E INSTALAÇÃO. AF_07/2025</t>
  </si>
  <si>
    <t>DISJUNTOR MONOPOLAR TIPO DIN, CORRENTE NOMINAL DE 25A - FORNECIMENTO E INSTALAÇÃO. AF_07/2025</t>
  </si>
  <si>
    <t>DISJUNTOR MONOPOLAR TIPO DIN, CORRENTE NOMINAL DE 10A - FORNECIMENTO E INSTALAÇÃO. AF_07/2025</t>
  </si>
  <si>
    <t>CABO DE COBRE FLEXÍVEL ISOLADO, 6 MM², ANTI-CHAMA 450/750 V, PARA CIRCUITOS TERMINAIS FORNECIMENTO E INSTALAÇÃO. AF_03/2023</t>
  </si>
  <si>
    <t>ELETRODUTO FLEXÍVEL CORRUGADO REFORÇADO, PVC, DN 32 MM (1"), PARA CIRCUITOS TERMINAIS, INSTALADO EM FORRO - FORNECIMENTO E INSTALAÇÃO. AF_03/2023</t>
  </si>
  <si>
    <t>CABO DE COBRE FLEXÍVEL ISOLADO, 10 MM², ANTI-CHAMA 450/750 V, PARA CIRCUITOS TERMINAIS FORNECIMENTO E INSTALAÇÃO. AF_03/2023</t>
  </si>
  <si>
    <t>CONECTOR SPLIT-BOLT, PARA SPDA, PARA CABOS ATÉ 35 MM2 - FORNECIMENTO E INSTALAÇÃO. AF_08/2023</t>
  </si>
  <si>
    <t>8.3</t>
  </si>
  <si>
    <t>8.5</t>
  </si>
  <si>
    <t>8.6</t>
  </si>
  <si>
    <t>8.7</t>
  </si>
  <si>
    <t xml:space="preserve">ALVENARIA - MURO DE ARRIMO  </t>
  </si>
  <si>
    <t>9.1</t>
  </si>
  <si>
    <t xml:space="preserve">ÁGUA FRIA </t>
  </si>
  <si>
    <t>TUBO, PVC, SOLDÁVEL, DE 25MM, INSTALADO EM RAMAL DE DISTRIBUIÇÃO DE ÁGUA - FORNECIMENTO E INSTALAÇÃO. AF_06/2022</t>
  </si>
  <si>
    <t>TUBO, PVC, SOLDÁVEL, DE 32MM, INSTALADO EM RAMAL DE DISTRIBUIÇÃO DE ÁGUA - FORNECIMENTO E INSTALAÇÃO. AF_06/2022</t>
  </si>
  <si>
    <t>JOELHO 90 GRAUS, PVC, SOLDÁVEL, DN 25MM, INSTALADO EM RAMAL DE DISTRIBUIÇÃO DE ÁGUA - FORNECIMENTO E INSTALAÇÃO. AF_06/2022</t>
  </si>
  <si>
    <t>JOELHO 90 GRAUS, PVC, SOLDÁVEL, DN 32MM, INSTALADO EM RAMAL DE DISTRIBUIÇÃO DE ÁGUA - FORNECIMENTO E INSTALAÇÃO. AF_06/2022</t>
  </si>
  <si>
    <t>JOELHO 90 GRAUS COM BUCHA DE LATÃO, PVC, SOLDÁVEL, DN 25MM, X 1/2 INSTALADO EM RAMAL OU SUB-RAMAL DE ÁGUA - FORNECIMENTO E INSTALAÇÃO. AF_06/2022</t>
  </si>
  <si>
    <t>TE, PVC, SOLDÁVEL, DN 25MM, INSTALADO EM RAMAL DE DISTRIBUIÇÃO DE ÁGUA - FORNECIMENTO E INSTALAÇÃO. AF_06/2022</t>
  </si>
  <si>
    <t>TE, PVC, SOLDÁVEL, DN 32MM, INSTALADO EM RAMAL DE DISTRIBUIÇÃO DE ÁGUA - FORNECIMENTO E INSTALAÇÃO. AF_06/2022</t>
  </si>
  <si>
    <t>CURVA 90 GRAUS, PVC, SOLDÁVEL, DN 32MM, INSTALADO EM RAMAL DE DISTRIBUIÇÃO DE ÁGUA - FORNECIMENTO E INSTALAÇÃO. AF_06/2022</t>
  </si>
  <si>
    <t>CAIXA D´ÁGUA EM POLIETILENO, 1000 LITROS - FORNECIMENTO E INSTALAÇÃO. AF_06/2021</t>
  </si>
  <si>
    <t>ADAPTADOR COM FLANGE E ANEL DE VEDAÇÃO, PVC, SOLDÁVEL, DN 25 MM X 3/4", INSTALADO EM RESERVAÇÃO PREDIAL DE ÁGUA - FORNECIMENTO E INSTALAÇÃO. AF_04/2024</t>
  </si>
  <si>
    <t>ADAPTADOR COM FLANGE E ANEL DE VEDAÇÃO, PVC, SOLDÁVEL, DN 32 MM X 1", INSTALADO EM RESERVAÇÃO PREDIAL DE ÁGUA - FORNECIMENTO E INSTALAÇÃO. AF_04/2024</t>
  </si>
  <si>
    <t>REGISTRO DE GAVETA BRUTO, LATÃO, ROSCÁVEL, 3/4" - FORNECIMENTO E INSTALAÇÃO. AF_08/2021</t>
  </si>
  <si>
    <t>REGISTRO DE GAVETA BRUTO, LATÃO, ROSCÁVEL, 1" - FORNECIMENTO E INSTALAÇÃO. AF_08/2021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</si>
  <si>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</si>
  <si>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</si>
  <si>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</si>
  <si>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</si>
  <si>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</si>
  <si>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</si>
  <si>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</si>
  <si>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</si>
  <si>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</si>
  <si>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</si>
  <si>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</si>
  <si>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</si>
  <si>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</si>
  <si>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</si>
  <si>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</si>
  <si>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</si>
  <si>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9.2</t>
  </si>
  <si>
    <t>TUBO PVC, SERIE NORMAL, ESGOTO PREDIAL, DN 100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</si>
  <si>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</si>
  <si>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40 MM, FORNECIDO E INSTALADO EM RAMAL DE DESCARGA OU RAMAL DE ESGOTO SANITÁRIO. AF_08/2022</t>
  </si>
  <si>
    <t>LUVA DE CORRER, PVC, SERIE NORMAL, ESGOTO PREDIAL, DN 100 MM, JUNTA ELÁSTICA, FORNECIDO E INSTALADO EM RAMAL DE DESCARGA OU RAMAL DE ESGOTO SANITÁRIO. AF_08/2022</t>
  </si>
  <si>
    <t>JUNÇÃO SIMPLES, PVC, SERIE NORMAL, ESGOTO PREDIAL, DN 100 X 100 MM, JUNTA ELÁSTICA, FORNECIDO E INSTALADO EM RAMAL DE DESCARGA OU RAMAL DE ESGOTO SANITÁRIO. AF_08/2022</t>
  </si>
  <si>
    <t>JUNÇÃO DE REDUÇÃO INVERTIDA, PVC, SÉRIE NORMAL, ESGOTO PREDIAL, DN 100 X 50 MM, JUNTA ELÁSTICA, FORNECIDO E INSTALADO EM RAMAL DE DESCARGA OU RAMAL DE ESGOTO SANITÁRIO. AF_08/2022</t>
  </si>
  <si>
    <t>TE, PVC, SERIE NORMAL, ESGOTO PREDIAL, DN 100 X 100 MM, JUNTA ELÁSTICA, FORNECIDO E INSTALADO EM RAMAL DE DESCARGA OU RAMAL DE ESGOTO SANITÁRIO. AF_08/2022</t>
  </si>
  <si>
    <t>TE, PVC, SERIE NORMAL, ESGOTO PREDIAL, DN 50 X 50 MM, JUNTA ELÁSTICA, FORNECIDO E INSTALADO EM RAMAL DE DESCARGA OU RAMAL DE ESGOTO SANITÁRIO. AF_08/2022</t>
  </si>
  <si>
    <t>JOELHO 45 GRAUS, PVC, SERIE NORMAL, ESGOTO PREDIAL, DN 100 MM, JUNTA ELÁSTICA,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</si>
  <si>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</si>
  <si>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JOELHO 45 GRAUS, PVC, SERIE NORMAL, ESGOTO PREDIAL, DN 40 MM, JUNTA SOLDÁVEL,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</si>
  <si>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</si>
  <si>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</si>
  <si>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</si>
  <si>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CURVA LONGA 90 GRAUS, PVC, SERIE NORMAL, ESGOTO PREDIAL, DN 100 MM, JUNTA ELÁSTICA, FORNECIDO E INSTALADO EM RAMAL DE DESCARGA OU RAMAL DE ESGOTO SANITÁRIO. AF_08/2022</t>
  </si>
  <si>
    <t>CURVA LONGA 90 GRAUS, PVC, SERIE NORMAL, ESGOTO PREDIAL, DN 40 MM, JUNTA SOLDÁVEL, FORNECIDO E INSTALADO EM RAMAL DE DESCARGA OU RAMAL DE ESGOTO SANITÁRIO. AF_08/2022</t>
  </si>
  <si>
    <t>CURVA LONGA 90 GRAUS, PVC, SERIE NORMAL, ESGOTO PREDIAL, DN 50 MM, JUNTA ELÁSTICA, FORNECIDO E INSTALADO EM RAMAL DE DESCARGA OU RAMAL DE ESGOTO SANITÁRIO. AF_08/2022</t>
  </si>
  <si>
    <t>BUCHA DE REDUÇÃO LONGA, PVC, SÉRIE NORMAL, ESGOTO PREDIAL, DN 50 X 40 MM, JUNTA SOLDÁVEL E ELÁSTICA, FORNECIDO E INSTALADO EM RAMAL DE DESCARGA OU RAMAL DE ESGOTO SANITÁRIO. AF_08/2022</t>
  </si>
  <si>
    <t>CAIXA SIFONADA, PVC, DN 100 X 100 X 50 MM, JUNTA ELÁSTICA, FORNECIDA E INSTALADA EM RAMAL DE DESCARGA OU EM RAMAL DE ESGOTO SANITÁRIO. AF_08/2022</t>
  </si>
  <si>
    <t>CAIXA ENTERRADA HIDRÁULICA RETANGULAR, EM ALVENARIA COM BLOCOS DE CONCRETO, DIMENSÕES INTERNAS: 0,6X0,6X0,6 M PARA REDE DE ESGOTO. AF_12/2020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</si>
  <si>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</si>
  <si>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</si>
  <si>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</si>
  <si>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</si>
  <si>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</si>
  <si>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</si>
  <si>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</si>
  <si>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</si>
  <si>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</si>
  <si>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</si>
  <si>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</si>
  <si>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</si>
  <si>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</si>
  <si>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</si>
  <si>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</si>
  <si>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</si>
  <si>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</si>
  <si>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</si>
  <si>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</si>
  <si>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9.2.20</t>
  </si>
  <si>
    <t>9.3</t>
  </si>
  <si>
    <t>9.3.1</t>
  </si>
  <si>
    <t>9.3.2</t>
  </si>
  <si>
    <t>9.3.3</t>
  </si>
  <si>
    <t>9.3.4</t>
  </si>
  <si>
    <t>10.1</t>
  </si>
  <si>
    <t>10.2</t>
  </si>
  <si>
    <t>10.3</t>
  </si>
  <si>
    <t>10.4</t>
  </si>
  <si>
    <t>10.5</t>
  </si>
  <si>
    <t>10.6</t>
  </si>
  <si>
    <t>11.1</t>
  </si>
  <si>
    <t>11.1.1</t>
  </si>
  <si>
    <t>11.1.2</t>
  </si>
  <si>
    <t>11.1.3</t>
  </si>
  <si>
    <t>11.1.4</t>
  </si>
  <si>
    <t>11.1.5</t>
  </si>
  <si>
    <t>11.1.6</t>
  </si>
  <si>
    <t>11.2</t>
  </si>
  <si>
    <t>11.2.1</t>
  </si>
  <si>
    <t>11.2.2</t>
  </si>
  <si>
    <t>11.2.3</t>
  </si>
  <si>
    <t>12.1</t>
  </si>
  <si>
    <t>12.2</t>
  </si>
  <si>
    <t>7.1.2</t>
  </si>
  <si>
    <t>7.1.1</t>
  </si>
  <si>
    <t>7.1.3</t>
  </si>
  <si>
    <t>7.1.4</t>
  </si>
  <si>
    <t>7.2.1</t>
  </si>
  <si>
    <t>7.2.2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</si>
  <si>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</si>
  <si>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</si>
  <si>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</si>
  <si>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</si>
  <si>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</si>
  <si>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</si>
  <si>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</si>
  <si>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</si>
  <si>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</si>
  <si>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</si>
  <si>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</si>
  <si>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</si>
  <si>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</si>
  <si>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</si>
  <si>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</si>
  <si>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</si>
  <si>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</si>
  <si>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2.10</t>
  </si>
  <si>
    <t>2.10.1</t>
  </si>
  <si>
    <t>ESCAVAÇÃO VERTICAL PARA EDIFICAÇÃO, COM CARGA, DESCARGA E TRANSPORTE DE SOLO DE 1ª CATEGORIA, COM ESCAVADEIRA HIDRÁULICA (CAÇAMBA: 0,8 M³ / 111HP), FROTA DE 3 CAMINHÕES BASCULANTES DE 10 M³, DMT ATÉ 1 KM E VELOCIDADE MÉDIA 14 KM/H. AF_05/2020</t>
  </si>
  <si>
    <t>REVESTIMENTO INTERNO, EXTERNO E MUROS</t>
  </si>
  <si>
    <t xml:space="preserve">MURO DE DIVISA  </t>
  </si>
  <si>
    <t>MURO DE ARRIMO</t>
  </si>
  <si>
    <t>7.3</t>
  </si>
  <si>
    <t>7.3.1</t>
  </si>
  <si>
    <t>7.3.2</t>
  </si>
  <si>
    <t>7.4</t>
  </si>
  <si>
    <t>7.4.1</t>
  </si>
  <si>
    <t>7.4.2</t>
  </si>
  <si>
    <t>7.5</t>
  </si>
  <si>
    <t>7.5.1</t>
  </si>
  <si>
    <t>7.5.2</t>
  </si>
  <si>
    <t>PRAZO DE EXECUÇÃO: 6 Meses</t>
  </si>
  <si>
    <t>LOCAL: Avenida Joaquim Salvador da Silva, nº 122, Distrito Sertão da Bernardina</t>
  </si>
  <si>
    <t>FONTE</t>
  </si>
  <si>
    <t>CÓDIGO</t>
  </si>
  <si>
    <t>SINAPI</t>
  </si>
  <si>
    <t>SEINFRA</t>
  </si>
  <si>
    <t>CÓDIGO PREFEITURA</t>
  </si>
  <si>
    <t>LASTRO DE CONCRETO MAGRO, APLICADO EM PISOS, LAJES SOBRE SOLO OU RADIERS, ESPESSURA DE 5 CM. AF_01/2024</t>
  </si>
  <si>
    <t>PRÓPRIA</t>
  </si>
  <si>
    <t>REGIÃO/MÊS DE REFERÊNCIA: SINAPI/MG - Março/2026; SEINFRA - REGIÃO SUL - Janeiro/2026 - sem desoneração</t>
  </si>
  <si>
    <t>MÊS 5</t>
  </si>
  <si>
    <t>MÊS 6</t>
  </si>
  <si>
    <t>PRAZO DA OBRA: 6 Meses</t>
  </si>
  <si>
    <t>FUNDAÇÃO</t>
  </si>
  <si>
    <t>FORNECIMENTO E INSTALAÇÃO DE PLACA DE OBRA COM CHAPA GALVANIZADA E ESTRUTURA DE MADEIRA. AF_03/2022_PS - 2,0 M X 1,2 M</t>
  </si>
  <si>
    <t>LOCAÇÃO CONVENCIONAL DE OBRA, UTILIZANDO GABARITO DE TÁBUAS CORRIDAS PONTALETADAS A CADA 1,50M - 2 UTILIZAÇÕES. AF_03/2024</t>
  </si>
  <si>
    <t>MONTAGEM DE ARMADURA TRANSVERSAL DE ESTACAS DE SEÇÃO CIRCULAR, DIÂMETRO = 5,0 MM. AF_09/2021_PS</t>
  </si>
  <si>
    <t>MONTAGEM DE ARMADURA DE ESTACAS, DIÂMETRO = 10,0 MM. AF_09/2021_PS</t>
  </si>
  <si>
    <t>CONCRETAGEM DE BLOCO DE COROAMENTO OU VIGA BALDRAME, FCK 30 MPA, COM USO DE BOMBA - LANÇAMENTO, ADENSAMENTO E ACABAMENTO. AF_01/2024</t>
  </si>
  <si>
    <t>ESCAVAÇÃO MANUAL PARA BLOCO DE COROAMENTO OU SAPATA (SEM ESCAVAÇÃO PARA COLOCAÇÃO DE FÔRMAS). AF_01/2024</t>
  </si>
  <si>
    <t>FABRICAÇÃO, MONTAGEM E DESMONTAGEM DE FÔRMA PARA BLOCO DE COROAMENTO, EM MADEIRA SERRADA, E=25 MM, 4 UTILIZAÇÔES. AF_01/2024</t>
  </si>
  <si>
    <t>ARMAÇÃO DE SAPATA ISOLADA, VIGA BALDRAME E SAPATA CORRIDA UTILIZANDO AÇO CA-60 DE 5 MM - MONTAGEM. AF_01/2024</t>
  </si>
  <si>
    <t>ARMAÇÃO DE SAPATA ISOLADA, VIGA BALDRAME E SAPATA CORRIDA UTILIZANDO AÇO CA-50 DE 10 MM - MONTAGEM. AF_01/2026</t>
  </si>
  <si>
    <t>PRÓPRIO</t>
  </si>
  <si>
    <t>C</t>
  </si>
  <si>
    <t>H</t>
  </si>
  <si>
    <t>ED-29802</t>
  </si>
  <si>
    <t>PERFURAÇÃO MECÂNICA DE ESTACA TIPO TRADO ROTATIVO, INCLUSIVE AFASTAMENTO LATERAL, EXCLUSIVE ARMAÇÃO, CONCRETO ESTRUTURAL, TRANSPORTE E RETIRADA DO MATERIAL ESCAVADO</t>
  </si>
  <si>
    <t>MOBILIZAÇÃO E DESMOBILIZAÇÃO DE EQUIPAMENTO PARA ESTACA TIPO TRADO ROTATIVO (CUSTO FIXO), INCLUSIVE CARGA E DESCARGA, EXCLUSIVE TRANSPORTE EM QUILÔMETRO RODADO (CUSTO VARIÁVEL)</t>
  </si>
  <si>
    <t>ED-29817</t>
  </si>
  <si>
    <t>ED-29818</t>
  </si>
  <si>
    <t>MOBILIZAÇÃO E DESMOBILIZAÇÃO DE EQUIPAMENTO PARA ESTACA TIPO TRADO ROTATIVO (CUSTO VARIÁVEL), EXCLUSIVE CUSTO FIXO DE TRANSPORTE</t>
  </si>
  <si>
    <t>KM</t>
  </si>
  <si>
    <t>SERVIÇOS INICIAIS DA OBRA</t>
  </si>
  <si>
    <t>1.4</t>
  </si>
  <si>
    <t>1.5</t>
  </si>
  <si>
    <t>1.6</t>
  </si>
  <si>
    <t xml:space="preserve">ESTACA - SALA DE ODONTOLOGIA </t>
  </si>
  <si>
    <t>BLOCO DE COROAMENTO - SALA DE ODONTOLOGIA</t>
  </si>
  <si>
    <t>ARMAÇÃO DE SAPATA ISOLADA, VIGA BALDRAME E SAPATA CORRIDA UTILIZANDO AÇO CA-50 DE 6,3 MM - MONTAGEM. AF_01/2025</t>
  </si>
  <si>
    <t>VIGAS BALDRAMES - SALA DE ODONTOLOGIA</t>
  </si>
  <si>
    <t>ESCAVAÇÃO MANUAL PARA VIGA BALDRAME OU SAPATA CORRIDA (SEM ESCAVAÇÃO PARA COLOCAÇÃO DE FÔRMAS). AF_01/2024</t>
  </si>
  <si>
    <t>FABRICAÇÃO, MONTAGEM E DESMONTAGEM DE FÔRMA PARA VIGA BALDRAME, EM MADEIRA SERRADA, E=25 MM, 4 UTILIZAÇÕES. AF_01/2024</t>
  </si>
  <si>
    <t>ARMAÇÃO DE SAPATA ISOLADA, VIGA BALDRAME E SAPATA CORRIDA UTILIZANDO AÇO CA-50 DE 8 MM - MONTAGEM. AF_01/2026</t>
  </si>
  <si>
    <t>IMPERMEABILIZAÇÃO</t>
  </si>
  <si>
    <t>2.4.2</t>
  </si>
  <si>
    <t>2.4.3</t>
  </si>
  <si>
    <t>2.4.4</t>
  </si>
  <si>
    <t>2.5.5</t>
  </si>
  <si>
    <t>2.5.6</t>
  </si>
  <si>
    <t>2.8.5</t>
  </si>
  <si>
    <t>2.8.6</t>
  </si>
  <si>
    <t>ESTRUTURA DE CONCRETO (PILARES, VIGAS E LAJES)</t>
  </si>
  <si>
    <t>PILARES - SALA DE ODONTOLOGIA</t>
  </si>
  <si>
    <t>VIGAS - SALA DE ODONTOLOGIA</t>
  </si>
  <si>
    <t>MONTAGEM E DESMONTAGEM DE FÔRMA DE PILARES RETANGULARES E ESTRUTURAS SIMILARES, PÉ-DIREITO SIMPLES, EM CHAPA DE MADEIRA COMPENSADA RESINADA, 4 UTILIZAÇÕES. AF_09/2020</t>
  </si>
  <si>
    <t>ARMAÇÃO DE PILAR OU VIGA DE ESTRUTURA CONVENCIONAL DE CONCRETO ARMADO UTILIZANDO AÇO CA-60 DE 5,0 MM - MONTAGEM. AF_06/2022</t>
  </si>
  <si>
    <t>ARMAÇÃO DE PILAR OU VIGA DE ESTRUTURA CONVENCIONAL DE CONCRETO ARMADO UTILIZANDO AÇO CA-50 DE 6,3 MM - MONTAGEM. AF_06/2022</t>
  </si>
  <si>
    <t>ARMAÇÃO DE PILAR OU VIGA DE ESTRUTURA DE CONCRETO ARMADO EMBUTIDA EM ALVENARIA DE VEDAÇÃO UTILIZANDO AÇO CA-50 DE 10,0 MM - MONTAGEM. AF_06/2022</t>
  </si>
  <si>
    <t>ARMAÇÃO DE PILAR OU VIGA DE ESTRUTURA DE CONCRETO ARMADO EMBUTIDA EM ALVENARIA DE VEDAÇÃO UTILIZANDO AÇO CA-50 DE 12,5 MM - MONTAGEM. AF_06/2023</t>
  </si>
  <si>
    <t xml:space="preserve">CONCRETAGEM DE PILARES, FCK = 25 MPA, COM USO DE BOMBA - LANÇAMENTO, ADENSAMENTO E ACABAMENTO. AF_02/2022_PS </t>
  </si>
  <si>
    <t>MONTAGEM E DESMONTAGEM DE FÔRMA DE VIGA, ESCORAMENTO COM GARFO DE MADEIRA, PÉ-DIREITO SIMPLES, EM CHAPA DE MADEIRA RESINADA, 4 UTILIZAÇÕES. AF_09/2020</t>
  </si>
  <si>
    <t xml:space="preserve">CONCRETAGEM DE VIGAS E LAJES, FCK=25 MPA, PARA LAJES PREMOLDADAS COM USO DE BOMBA - LANÇAMENTO, ADENSAMENTO E ACABAMENTO. AF_02/2022_PS </t>
  </si>
  <si>
    <t>LAJE - SALA DE ODONTOLOGIA</t>
  </si>
  <si>
    <t>ALVENARIA - SALA DE ODONTOLOGIA</t>
  </si>
  <si>
    <t>ALVENARIA DE VEDAÇÃO DE BLOCOS VAZADOS DE CONCRETO DE 14X19X39 CM (ESPESSURA 14 CM) E ARGAMASSA DE ASSENTAMENTO COM PREPARO EM BETONEIRA. AF_12/2021</t>
  </si>
  <si>
    <t>CINTA DE AMARRAÇÃO DE ALVENARIA MOLDADA IN LOCO COM UTILIZAÇÃO DE BLOCOS CANALETA, ESPESSURA DE *15* CM. AF_03/2024</t>
  </si>
  <si>
    <t>PLANILHA ORÇAMENTÁRIA DE CUSTOS - COMPOSIÇÕES PRÓPRIAS</t>
  </si>
  <si>
    <t>TIPO</t>
  </si>
  <si>
    <t>VALOR UNITÁRIO</t>
  </si>
  <si>
    <t>VALOR TOTAL</t>
  </si>
  <si>
    <t xml:space="preserve">REVESTIMENTO INTERNO </t>
  </si>
  <si>
    <t>REVESTIMENTO EXTERNO</t>
  </si>
  <si>
    <t>CHAPISCO APLICADO EM ALVENARIAS E ESTRUTURAS DE CONCRETO INTERNAS, COM COLHER DE PEDREIRO. ARGAMASSA TRAÇO 1:3 COM PREPARO EM BETONEIRA 400L. AF_10/2022</t>
  </si>
  <si>
    <t>MASSA ÚNICA, EM ARGAMASSA TRAÇO 1:2:8 PREPARO MECÂNICO, APLICADA MANUALMENTE EM PAREDES INTERNAS DE AMBIENTES COM ÁREA MAIOR QUE 10M², E = 10MM, COM TALISCAS. AF_03/2024</t>
  </si>
  <si>
    <t>CHAPISCO APLICADO NO TETO OU EM ESTRUTURA, COM DESEMPENADEIRA DENTADA. ARGAMASSA INDUSTRIALIZADA COM PREPARO MANUAL. AF_10/2022</t>
  </si>
  <si>
    <t>MASSA ÚNICA, EM ARGAMASSA TRAÇO 1:2:8, PREPARO MECÂNICO, APLICADA MANUALMENTE EM TETO, E =10MM, COM TALISCAS. AF_03/2024</t>
  </si>
  <si>
    <t>CHAPISCO APLICADO EM ALVENARIA (SEM PRESENÇA DE VÃOS) E ESTRUTURAS DE CONCRETO DE FACHADA, COM COLHER DE PEDREIRO. ARGAMASSA TRAÇO 1:3 COM PREPARO EM BETONEIRA 400L. AF_10/2022</t>
  </si>
  <si>
    <t>EMBOÇO OU MASSA ÚNICA EM ARGAMASSA TRAÇO 1:2:8, PREPARO MECÂNICA COM BETONEIRA 400 L, APLICADA MANUALMENTE EM PANOS DE FACHADA SEM PRESENÇA DE VÃOS, ESPESSURA DE 25 MM, ACESSO POR ANDAIME. AF_08/2022</t>
  </si>
  <si>
    <t>REVESTIMENTO INTERNO, EXTERNO e MUROS</t>
  </si>
  <si>
    <t>TUBO PVC, SÉRIE R, ÁGUA PLUVIAL, DN 100 MM, FORNECIDO E INSTALADO EM CONDUTORES VERTICAIS DE ÁGUAS PLUVIAIS. AF_06/2022</t>
  </si>
  <si>
    <t>LUVA DE CORRER, PVC, SERIE R, ÁGUA PLUVIAL, DN 100 MM, JUNTA ELÁSTICA, FORNECIDO E INSTALADO EM CONDUTORES VERTICAIS DE ÁGUAS PLUVIAIS. AF_06/2022</t>
  </si>
  <si>
    <t>JOELHO 45 GRAUS, PVC, SERIE R, ÁGUA PLUVIAL, DN 100 MM, JUNTA ELÁSTICA, FORNECIDO E INSTALADO EM CONDUTORES VERTICAIS DE ÁGUAS PLUVIAIS. AF_06/2022</t>
  </si>
  <si>
    <t>JOELHO 90 GRAUS, PVC, SERIE R, ÁGUA PLUVIAL, DN 100 MM, JUNTA ELÁSTICA, FORNECIDO E INSTALADO EM CONDUTORES VERTICAIS DE ÁGUAS PLUVIAIS. AF_06/2022</t>
  </si>
  <si>
    <t>CAIXA ENTERRADA HIDRÁULICA RETANGULAR, EM ALVENARIA COM BLOCOS DE CONCRETO, DIMENSÕES INTERNAS: 0,6X0,6X0,6 M PARA REDE DE DRENAGEM. AF_12/2020</t>
  </si>
  <si>
    <t>9.3.5</t>
  </si>
  <si>
    <t>INSTALAÇÕES HIDROSSANITÁRIAS</t>
  </si>
  <si>
    <t>INSTALAÇÕES HIDROSANITÁRIAS</t>
  </si>
  <si>
    <t>LAJE PRÉ-MOLDADA UNIRECIONAL, BIAPOIADA, PARA FORRO, ENCHIMENTO EM CERÂMICA, VIGOTA TRELIÇADA, ALTURA TOTAL DA LAJE "LT" = 12 CM (ENCHIMENTO+CAPA) = (8+4). AF_08/2025</t>
  </si>
  <si>
    <t>FUNDO SELADOR ACRÍLICO, APLICAÇÃO MANUAL EM PAREDE, UMA DEMÃO. AF_04/2023</t>
  </si>
  <si>
    <t>PINTURA LÁTEX ACRÍLICA STANDARD, APLICAÇÃO MANUAL EM PAREDES, DUAS DEMÃOS. AF_04/2023</t>
  </si>
  <si>
    <t>PINTURA LÁTEX ACRÍLICA STANDARD, APLICAÇÃO MANUAL EM TETO, DUAS DEMÃOS. AF_04/2023</t>
  </si>
  <si>
    <t>11.1.7</t>
  </si>
  <si>
    <t>11.1.8</t>
  </si>
  <si>
    <t>PINTURA FUNDO NIVELADOR ALQUÍDICO BRANCO EM MADEIRA. AF_01/2021</t>
  </si>
  <si>
    <t>PINTURA VERNIZ (INCOLOR) POLIURETÂNICO (RESINA ALQUÍDICA MODIFICADA) EM MADEIRA, 2 DEMÃOS. AF_01/2021</t>
  </si>
  <si>
    <t>APLICAÇÃO MANUAL DE TINTA LÁTEX ACRÍLICA EM PAREDE EXTERNAS DE CASAS, DUAS DEMÃOS. AF_03/2024</t>
  </si>
  <si>
    <t>10.7</t>
  </si>
  <si>
    <t>DISPENSER DE PLÁSTICO PARA TOALHA DE PAPEL INTERFOLHADA, INCLUSO FIXAÇÃO. AF_02/2026</t>
  </si>
  <si>
    <t>INSTALAÇÕES ELÉTRICAS</t>
  </si>
  <si>
    <t>TOTAL DO ITEM 1</t>
  </si>
  <si>
    <t>VIGAS BALDRAMES - MURO DE ARRIMO</t>
  </si>
  <si>
    <t>TOTAL DO ITEM 2</t>
  </si>
  <si>
    <t>TOTAL DO ITEM 3</t>
  </si>
  <si>
    <t>TOTAL DO ITEM 4</t>
  </si>
  <si>
    <t>TOTAL DO ITEM 5</t>
  </si>
  <si>
    <t>TOTAL DO ITEM 6</t>
  </si>
  <si>
    <t>PORTÃO EM CHAPA DE AÇO GALVANIZADO, TIPO LAMBRIL, ESP. 1, 25MM (GSG-18), COM REQUADRO EM TUBO DE AÇO (50X30)MM, ESP. 1,25MM, EXCLUSIVE CADEADO E PINTURA</t>
  </si>
  <si>
    <t>6.8</t>
  </si>
  <si>
    <t>ED-50982</t>
  </si>
  <si>
    <t>CONTRAMARCO DE ALUMÍNIO, FIXAÇÃO COM ARGAMASSA - FORNECIMENTO E INSTALAÇÃO. AF_11/2024</t>
  </si>
  <si>
    <t>88264</t>
  </si>
  <si>
    <t xml:space="preserve">ELETRICISTA COM ENCARGOS COMPLEMENTARES </t>
  </si>
  <si>
    <t>88247</t>
  </si>
  <si>
    <t>AUXILIAR DE ELETRICISTA COM ENCARGOS COMPLEMENTARES</t>
  </si>
  <si>
    <t>COTAÇÃO</t>
  </si>
  <si>
    <t xml:space="preserve">LUMINARIA PAINEL PLAFON, DE SOBREPOR, QUADRADA *30 X 30* CM, EM ALUMINIO ACABAMENTO BRANCO, COM ACRILICO, COM LAMPADAS LED 24W, BIVOLT </t>
  </si>
  <si>
    <t>COMP. 1</t>
  </si>
  <si>
    <t>BANCADA EM GRANITO, COR CINZA ANDORINHA, ESP. 2CM, ACABAMENTO POLIDO, APOIADA EM CONSOLE DE METALON (50X30)MM, EXCLUSIVE RODABANCA/FRONTÃO, TESTEIRA/FAIXA, FURO EM BANCADA, CUBA METÁLICA, VÁLVULA, SIFÃO, TORNEIRA E ENGATE FLEXÍVEL</t>
  </si>
  <si>
    <t>ED-21631</t>
  </si>
  <si>
    <t>10.8</t>
  </si>
  <si>
    <t>10.9</t>
  </si>
  <si>
    <t>CUBA DE EMBUTIR DE AÇO INOXIDÁVEL MÉDIA, INCLUSO VÁLVULA TIPO AMERICANA E SIFÃO TIPO GARRAFA EM METAL CROMADO - FORNECIMENTO E INSTALAÇÃO. AF_02/2026</t>
  </si>
  <si>
    <t>10.10</t>
  </si>
  <si>
    <t>TORNEIRA CROMADA DE MESA COM FECHAMENTO AUTOMÁTICO, PARA LAVATÓRIO - FORNECIMENTO E INSTALAÇÃO. AF_02/2026</t>
  </si>
  <si>
    <t>PINTURA COM TINTA ALQUÍDICA DE ACABAMENTO (ESMALTE SINTÉTICO FOSCO) PULVERIZADA SOBRE SUPERFÍCIES METÁLICAS (EXCETO PERFIL) EXECUTADO EM OBRA (02 DEMÃOS). AF_01/2020_PE</t>
  </si>
  <si>
    <t>PINTURA COM TINTA ALQUÍDICA DE FUNDO (TIPO ZARCÃO) PULVERIZADA SOBRE SUPERFÍCIES METÁLICAS (EXCETO PERFIL) EXECUTADO EM OBRA (POR DEMÃO). AF_01/2020_PE</t>
  </si>
  <si>
    <t>11.1.9</t>
  </si>
  <si>
    <t>11.1.10</t>
  </si>
  <si>
    <t>TOTAL DO ITEM 7</t>
  </si>
  <si>
    <t>TOTAL DO ITEM 8</t>
  </si>
  <si>
    <t>TOTAL DO ITEM 9</t>
  </si>
  <si>
    <t>TOTAL DO ITEM 10</t>
  </si>
  <si>
    <t>TOTAL DO ITEM 11</t>
  </si>
  <si>
    <t>TOTAL DO ITEM 12</t>
  </si>
  <si>
    <t>TOTAL DO ITEM 13</t>
  </si>
  <si>
    <t>1.7</t>
  </si>
  <si>
    <t>CANALETA MEIA CANA PRÉ-MOLDADA DE CONCRETO (D = 60 CM) - FORNECIMENTO E INSTALAÇÃO. AF_05/2025</t>
  </si>
  <si>
    <t>102993</t>
  </si>
  <si>
    <t>5.5</t>
  </si>
  <si>
    <t>CHAPIM (RUFO CAPA) EM AÇO GALVANIZADO, CORTE 33. AF_11/2020 - MUROS DE DIVISA E DE ARRIMO</t>
  </si>
  <si>
    <t>OBRA: Sala de Odontologia, Muro de Arrimo e Muro de Divisa</t>
  </si>
  <si>
    <t>6.2</t>
  </si>
  <si>
    <t xml:space="preserve">REVESTIMENTO DE TETO </t>
  </si>
  <si>
    <t>EXECUÇÃO DE PAVIMENTO EM PISO INTERTRAVADO, COM BLOCO RETANGULAR COR NATURAL DE 20 X 10 CM, ESPESSURA 6 CM. AF_10/2022</t>
  </si>
  <si>
    <t>APLICAÇÃO MANUAL DE MASSA ACRÍLICA EM PAREDES EXTERNAS DE CASAS, DUAS DEMÃOS. AF_03/2024</t>
  </si>
  <si>
    <t>EMASSAMENTO COM MASSA LÁTEX, APLICAÇÃO EM TETO, DUAS DEMÃOS, LIXAMENTO MANUAL. AF_04/2023</t>
  </si>
  <si>
    <t>EMASSAMENTO COM MASSA LÁTEX, APLICAÇÃO EM PAREDE, DUAS DEMÃOS, LIXAMENTO MANUAL. AF_04/2023</t>
  </si>
  <si>
    <t>3.2.3</t>
  </si>
  <si>
    <t>ARMAÇÃO DE PILAR OU VIGA DE ESTRUTURA CONVENCIONAL DE CONCRETO ARMADO UTILIZANDO AÇO CA-50 DE 8,0 MM - MONTAGEM. AF_06/2022</t>
  </si>
  <si>
    <t>DATA: 12/05/2025</t>
  </si>
  <si>
    <t>CURVA 90 GRAUS, PVC, SOLDÁVEL, DN 25MM, INSTALADO EM RAMAL DE DISTRIBUIÇÃO DE ÁGUA - FORNECIMENTO E INSTALAÇÃO. AF_06/2022</t>
  </si>
  <si>
    <t>REGISTRO DE GAVETA BRUTO, LATÃO, ROSCÁVEL, 3/4", COM ACABAMENTO E CANOPLA CROMADOS - FORNECIMENTO E INSTALAÇÃO. AF_08/2021</t>
  </si>
  <si>
    <t>ADAPTADOR CURTO COM BOLSA E ROSCA PARA REGISTRO, PVC, SOLDÁVEL, DN 25 MM X 3/4", INSTALADO EM RESERVAÇÃO PREDIAL DE ÁGUA - FORNECIMENTO E INSTALAÇÃO. AF_04/2024</t>
  </si>
  <si>
    <t>2.1.2</t>
  </si>
  <si>
    <t>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</si>
</sst>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&quot;R$&quot;\ #,##0.00"/>
    <numFmt numFmtId="167" formatCode="0.000"/>
    <numFmt numFmtId="168" formatCode="0.000000"/>
    <numFmt numFmtId="169" formatCode="0.000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sz val="10"/>
      <color rgb="FF0070C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44" fontId="15" fillId="0" borderId="0" applyFont="0" applyFill="0" applyBorder="0" applyAlignment="0" applyProtection="0"/>
  </cellStyleXfs>
  <cellXfs count="262">
    <xf numFmtId="0" fontId="0" fillId="0" borderId="0" xfId="0"/>
    <xf numFmtId="0" fontId="4" fillId="0" borderId="0" xfId="0" applyFont="1"/>
    <xf numFmtId="0" fontId="14" fillId="0" borderId="30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30" xfId="0" applyFont="1" applyBorder="1"/>
    <xf numFmtId="0" fontId="4" fillId="0" borderId="29" xfId="0" applyFont="1" applyBorder="1"/>
    <xf numFmtId="0" fontId="4" fillId="0" borderId="27" xfId="0" applyFont="1" applyBorder="1"/>
    <xf numFmtId="0" fontId="19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2" fontId="17" fillId="0" borderId="16" xfId="1" applyNumberFormat="1" applyFont="1" applyFill="1" applyBorder="1" applyAlignment="1">
      <alignment horizontal="center" vertical="center" wrapText="1"/>
    </xf>
    <xf numFmtId="4" fontId="17" fillId="0" borderId="16" xfId="0" applyNumberFormat="1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44" fontId="19" fillId="0" borderId="16" xfId="3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0" fillId="4" borderId="32" xfId="0" applyFill="1" applyBorder="1"/>
    <xf numFmtId="0" fontId="0" fillId="4" borderId="24" xfId="0" applyFill="1" applyBorder="1"/>
    <xf numFmtId="0" fontId="0" fillId="4" borderId="24" xfId="0" applyFill="1" applyBorder="1" applyAlignment="1">
      <alignment wrapText="1"/>
    </xf>
    <xf numFmtId="0" fontId="0" fillId="4" borderId="33" xfId="0" applyFill="1" applyBorder="1"/>
    <xf numFmtId="0" fontId="0" fillId="4" borderId="30" xfId="0" applyFill="1" applyBorder="1"/>
    <xf numFmtId="0" fontId="0" fillId="4" borderId="31" xfId="0" applyFill="1" applyBorder="1"/>
    <xf numFmtId="49" fontId="23" fillId="4" borderId="47" xfId="0" applyNumberFormat="1" applyFont="1" applyFill="1" applyBorder="1" applyAlignment="1">
      <alignment horizontal="center" vertical="top" wrapText="1"/>
    </xf>
    <xf numFmtId="0" fontId="3" fillId="4" borderId="30" xfId="0" applyFont="1" applyFill="1" applyBorder="1" applyAlignment="1">
      <alignment wrapText="1"/>
    </xf>
    <xf numFmtId="0" fontId="0" fillId="4" borderId="48" xfId="0" applyFill="1" applyBorder="1"/>
    <xf numFmtId="0" fontId="0" fillId="0" borderId="28" xfId="0" applyBorder="1" applyAlignment="1">
      <alignment vertical="center"/>
    </xf>
    <xf numFmtId="0" fontId="3" fillId="4" borderId="28" xfId="0" applyFont="1" applyFill="1" applyBorder="1" applyAlignment="1">
      <alignment wrapText="1"/>
    </xf>
    <xf numFmtId="0" fontId="3" fillId="4" borderId="48" xfId="0" applyFont="1" applyFill="1" applyBorder="1"/>
    <xf numFmtId="0" fontId="3" fillId="4" borderId="30" xfId="0" applyFont="1" applyFill="1" applyBorder="1"/>
    <xf numFmtId="0" fontId="1" fillId="4" borderId="30" xfId="0" applyFont="1" applyFill="1" applyBorder="1"/>
    <xf numFmtId="0" fontId="11" fillId="4" borderId="30" xfId="0" applyFont="1" applyFill="1" applyBorder="1"/>
    <xf numFmtId="0" fontId="0" fillId="0" borderId="28" xfId="0" applyBorder="1" applyAlignment="1">
      <alignment horizontal="center" vertical="center"/>
    </xf>
    <xf numFmtId="0" fontId="10" fillId="4" borderId="30" xfId="0" applyFont="1" applyFill="1" applyBorder="1"/>
    <xf numFmtId="0" fontId="3" fillId="4" borderId="5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49" fontId="12" fillId="4" borderId="44" xfId="0" applyNumberFormat="1" applyFont="1" applyFill="1" applyBorder="1" applyAlignment="1">
      <alignment horizontal="center" vertical="top" wrapText="1"/>
    </xf>
    <xf numFmtId="10" fontId="24" fillId="4" borderId="41" xfId="0" applyNumberFormat="1" applyFont="1" applyFill="1" applyBorder="1" applyAlignment="1">
      <alignment vertical="top" wrapText="1"/>
    </xf>
    <xf numFmtId="10" fontId="24" fillId="4" borderId="51" xfId="0" applyNumberFormat="1" applyFont="1" applyFill="1" applyBorder="1" applyAlignment="1">
      <alignment vertical="top" wrapText="1"/>
    </xf>
    <xf numFmtId="165" fontId="13" fillId="4" borderId="44" xfId="0" applyNumberFormat="1" applyFont="1" applyFill="1" applyBorder="1" applyAlignment="1">
      <alignment vertical="top" wrapText="1"/>
    </xf>
    <xf numFmtId="165" fontId="13" fillId="4" borderId="52" xfId="0" applyNumberFormat="1" applyFont="1" applyFill="1" applyBorder="1" applyAlignment="1">
      <alignment vertical="top" wrapText="1"/>
    </xf>
    <xf numFmtId="49" fontId="23" fillId="4" borderId="53" xfId="0" applyNumberFormat="1" applyFont="1" applyFill="1" applyBorder="1" applyAlignment="1">
      <alignment horizontal="center" vertical="top" wrapText="1"/>
    </xf>
    <xf numFmtId="10" fontId="24" fillId="4" borderId="53" xfId="0" applyNumberFormat="1" applyFont="1" applyFill="1" applyBorder="1" applyAlignment="1">
      <alignment vertical="top" wrapText="1"/>
    </xf>
    <xf numFmtId="165" fontId="24" fillId="4" borderId="47" xfId="0" applyNumberFormat="1" applyFont="1" applyFill="1" applyBorder="1" applyAlignment="1">
      <alignment vertical="top" wrapText="1"/>
    </xf>
    <xf numFmtId="4" fontId="17" fillId="0" borderId="16" xfId="2" applyNumberFormat="1" applyFont="1" applyBorder="1" applyAlignment="1">
      <alignment horizontal="center" vertical="center"/>
    </xf>
    <xf numFmtId="49" fontId="23" fillId="4" borderId="55" xfId="0" applyNumberFormat="1" applyFont="1" applyFill="1" applyBorder="1" applyAlignment="1">
      <alignment horizontal="center" vertical="top" wrapText="1"/>
    </xf>
    <xf numFmtId="10" fontId="24" fillId="4" borderId="55" xfId="0" applyNumberFormat="1" applyFont="1" applyFill="1" applyBorder="1" applyAlignment="1">
      <alignment vertical="top" wrapText="1"/>
    </xf>
    <xf numFmtId="4" fontId="20" fillId="0" borderId="16" xfId="0" applyNumberFormat="1" applyFont="1" applyBorder="1" applyAlignment="1">
      <alignment horizontal="center" vertical="center"/>
    </xf>
    <xf numFmtId="49" fontId="25" fillId="3" borderId="16" xfId="0" applyNumberFormat="1" applyFont="1" applyFill="1" applyBorder="1" applyAlignment="1">
      <alignment horizontal="center" vertical="center" wrapText="1"/>
    </xf>
    <xf numFmtId="44" fontId="17" fillId="0" borderId="16" xfId="3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left" vertical="top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center" vertical="center" wrapText="1"/>
    </xf>
    <xf numFmtId="4" fontId="17" fillId="2" borderId="16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5" borderId="0" xfId="0" applyFont="1" applyFill="1"/>
    <xf numFmtId="49" fontId="17" fillId="3" borderId="1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9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/>
    <xf numFmtId="4" fontId="17" fillId="2" borderId="16" xfId="0" applyNumberFormat="1" applyFont="1" applyFill="1" applyBorder="1" applyAlignment="1">
      <alignment horizontal="center" vertical="center"/>
    </xf>
    <xf numFmtId="44" fontId="17" fillId="0" borderId="16" xfId="3" applyFont="1" applyBorder="1" applyAlignment="1">
      <alignment horizontal="center" vertical="center" wrapText="1"/>
    </xf>
    <xf numFmtId="44" fontId="17" fillId="2" borderId="16" xfId="3" applyFont="1" applyFill="1" applyBorder="1" applyAlignment="1">
      <alignment horizontal="center" vertical="center" wrapText="1"/>
    </xf>
    <xf numFmtId="49" fontId="19" fillId="3" borderId="16" xfId="0" applyNumberFormat="1" applyFont="1" applyFill="1" applyBorder="1" applyAlignment="1">
      <alignment horizontal="center" vertical="center" wrapText="1"/>
    </xf>
    <xf numFmtId="0" fontId="26" fillId="0" borderId="0" xfId="0" applyFont="1"/>
    <xf numFmtId="44" fontId="17" fillId="0" borderId="16" xfId="3" applyFont="1" applyBorder="1" applyAlignment="1">
      <alignment horizontal="center" vertical="center"/>
    </xf>
    <xf numFmtId="44" fontId="6" fillId="0" borderId="36" xfId="3" applyFont="1" applyBorder="1" applyAlignment="1">
      <alignment horizontal="center" vertical="center" wrapText="1"/>
    </xf>
    <xf numFmtId="44" fontId="16" fillId="0" borderId="18" xfId="3" applyFont="1" applyBorder="1" applyAlignment="1">
      <alignment horizontal="right" vertical="center" wrapText="1"/>
    </xf>
    <xf numFmtId="44" fontId="14" fillId="0" borderId="31" xfId="3" applyFont="1" applyBorder="1" applyAlignment="1">
      <alignment horizontal="center" vertical="center" wrapText="1"/>
    </xf>
    <xf numFmtId="44" fontId="7" fillId="0" borderId="31" xfId="3" applyFont="1" applyBorder="1" applyAlignment="1">
      <alignment horizontal="center" vertical="center" wrapText="1"/>
    </xf>
    <xf numFmtId="44" fontId="4" fillId="0" borderId="31" xfId="3" applyFont="1" applyBorder="1" applyAlignment="1">
      <alignment vertical="center"/>
    </xf>
    <xf numFmtId="44" fontId="8" fillId="0" borderId="31" xfId="3" applyFont="1" applyBorder="1" applyAlignment="1">
      <alignment vertical="center"/>
    </xf>
    <xf numFmtId="44" fontId="4" fillId="0" borderId="31" xfId="3" applyFont="1" applyBorder="1"/>
    <xf numFmtId="44" fontId="4" fillId="0" borderId="0" xfId="3" applyFont="1"/>
    <xf numFmtId="44" fontId="6" fillId="0" borderId="5" xfId="3" applyFont="1" applyBorder="1" applyAlignment="1">
      <alignment horizontal="center" vertical="center"/>
    </xf>
    <xf numFmtId="44" fontId="6" fillId="0" borderId="7" xfId="3" applyFont="1" applyBorder="1" applyAlignment="1">
      <alignment horizontal="center" vertical="center"/>
    </xf>
    <xf numFmtId="44" fontId="6" fillId="0" borderId="35" xfId="3" applyFont="1" applyBorder="1" applyAlignment="1">
      <alignment horizontal="center" vertical="center" wrapText="1"/>
    </xf>
    <xf numFmtId="44" fontId="14" fillId="0" borderId="0" xfId="3" applyFont="1" applyAlignment="1">
      <alignment horizontal="right" vertical="center" wrapText="1"/>
    </xf>
    <xf numFmtId="44" fontId="7" fillId="0" borderId="0" xfId="3" applyFont="1" applyAlignment="1">
      <alignment horizontal="center" vertical="center" wrapText="1"/>
    </xf>
    <xf numFmtId="44" fontId="4" fillId="0" borderId="0" xfId="3" applyFont="1" applyAlignment="1">
      <alignment vertical="center"/>
    </xf>
    <xf numFmtId="44" fontId="4" fillId="0" borderId="0" xfId="3" applyFont="1" applyAlignment="1">
      <alignment horizontal="center" vertical="center"/>
    </xf>
    <xf numFmtId="44" fontId="8" fillId="0" borderId="0" xfId="3" applyFont="1" applyAlignment="1">
      <alignment horizontal="center" vertical="center"/>
    </xf>
    <xf numFmtId="44" fontId="4" fillId="0" borderId="27" xfId="3" applyFont="1" applyBorder="1"/>
    <xf numFmtId="44" fontId="17" fillId="2" borderId="16" xfId="3" applyFont="1" applyFill="1" applyBorder="1" applyAlignment="1">
      <alignment horizontal="center" vertical="center"/>
    </xf>
    <xf numFmtId="44" fontId="20" fillId="0" borderId="16" xfId="3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top" wrapText="1"/>
    </xf>
    <xf numFmtId="44" fontId="17" fillId="0" borderId="16" xfId="3" applyFont="1" applyBorder="1" applyAlignment="1">
      <alignment horizontal="right" vertical="center" wrapText="1"/>
    </xf>
    <xf numFmtId="44" fontId="16" fillId="0" borderId="16" xfId="3" applyFont="1" applyBorder="1" applyAlignment="1">
      <alignment horizontal="right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left" vertical="center" wrapText="1"/>
    </xf>
    <xf numFmtId="4" fontId="16" fillId="3" borderId="16" xfId="0" applyNumberFormat="1" applyFont="1" applyFill="1" applyBorder="1" applyAlignment="1">
      <alignment horizontal="center" vertical="center"/>
    </xf>
    <xf numFmtId="44" fontId="16" fillId="3" borderId="16" xfId="3" applyFont="1" applyFill="1" applyBorder="1" applyAlignment="1">
      <alignment horizontal="center" vertical="center"/>
    </xf>
    <xf numFmtId="44" fontId="16" fillId="3" borderId="16" xfId="3" applyFont="1" applyFill="1" applyBorder="1" applyAlignment="1">
      <alignment horizontal="center" vertical="center" wrapText="1"/>
    </xf>
    <xf numFmtId="0" fontId="3" fillId="3" borderId="0" xfId="0" applyFont="1" applyFill="1"/>
    <xf numFmtId="4" fontId="20" fillId="2" borderId="16" xfId="0" applyNumberFormat="1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vertical="center" wrapText="1"/>
    </xf>
    <xf numFmtId="0" fontId="4" fillId="6" borderId="0" xfId="0" applyFont="1" applyFill="1"/>
    <xf numFmtId="10" fontId="6" fillId="0" borderId="9" xfId="3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44" fontId="17" fillId="0" borderId="16" xfId="3" applyFont="1" applyFill="1" applyBorder="1" applyAlignment="1">
      <alignment horizontal="center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10" fontId="24" fillId="4" borderId="61" xfId="0" applyNumberFormat="1" applyFont="1" applyFill="1" applyBorder="1" applyAlignment="1">
      <alignment vertical="top" wrapText="1"/>
    </xf>
    <xf numFmtId="165" fontId="13" fillId="4" borderId="42" xfId="0" applyNumberFormat="1" applyFont="1" applyFill="1" applyBorder="1" applyAlignment="1">
      <alignment vertical="top" wrapText="1"/>
    </xf>
    <xf numFmtId="0" fontId="16" fillId="3" borderId="16" xfId="2" applyFont="1" applyFill="1" applyBorder="1" applyAlignment="1">
      <alignment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6" xfId="2" applyFont="1" applyFill="1" applyBorder="1" applyAlignment="1">
      <alignment horizontal="center" vertical="center" wrapText="1"/>
    </xf>
    <xf numFmtId="2" fontId="16" fillId="3" borderId="16" xfId="2" applyNumberFormat="1" applyFont="1" applyFill="1" applyBorder="1" applyAlignment="1">
      <alignment horizontal="center" vertical="center" wrapText="1"/>
    </xf>
    <xf numFmtId="166" fontId="16" fillId="3" borderId="16" xfId="0" applyNumberFormat="1" applyFont="1" applyFill="1" applyBorder="1" applyAlignment="1">
      <alignment horizontal="center" vertical="center" wrapText="1"/>
    </xf>
    <xf numFmtId="166" fontId="16" fillId="3" borderId="18" xfId="0" applyNumberFormat="1" applyFont="1" applyFill="1" applyBorder="1" applyAlignment="1">
      <alignment horizontal="center" vertical="center" wrapText="1"/>
    </xf>
    <xf numFmtId="166" fontId="17" fillId="0" borderId="16" xfId="0" applyNumberFormat="1" applyFont="1" applyBorder="1" applyAlignment="1">
      <alignment horizontal="center" vertical="center" wrapText="1"/>
    </xf>
    <xf numFmtId="166" fontId="17" fillId="0" borderId="18" xfId="0" applyNumberFormat="1" applyFont="1" applyBorder="1" applyAlignment="1">
      <alignment horizontal="center" vertical="center" wrapText="1"/>
    </xf>
    <xf numFmtId="167" fontId="17" fillId="0" borderId="16" xfId="0" applyNumberFormat="1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4" fontId="4" fillId="0" borderId="27" xfId="0" applyNumberFormat="1" applyFont="1" applyBorder="1"/>
    <xf numFmtId="0" fontId="6" fillId="0" borderId="25" xfId="0" applyFont="1" applyBorder="1" applyAlignment="1">
      <alignment horizontal="center" vertical="center"/>
    </xf>
    <xf numFmtId="0" fontId="16" fillId="0" borderId="25" xfId="2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166" fontId="6" fillId="0" borderId="35" xfId="0" applyNumberFormat="1" applyFont="1" applyBorder="1" applyAlignment="1">
      <alignment horizontal="center" vertical="center" wrapText="1"/>
    </xf>
    <xf numFmtId="166" fontId="6" fillId="0" borderId="36" xfId="0" applyNumberFormat="1" applyFont="1" applyBorder="1" applyAlignment="1">
      <alignment horizontal="center" vertical="center" wrapText="1"/>
    </xf>
    <xf numFmtId="168" fontId="17" fillId="0" borderId="16" xfId="0" applyNumberFormat="1" applyFont="1" applyBorder="1" applyAlignment="1">
      <alignment horizontal="center" vertical="center" wrapText="1"/>
    </xf>
    <xf numFmtId="169" fontId="17" fillId="0" borderId="16" xfId="0" applyNumberFormat="1" applyFont="1" applyBorder="1" applyAlignment="1">
      <alignment horizontal="center" vertical="center" wrapText="1"/>
    </xf>
    <xf numFmtId="3" fontId="17" fillId="0" borderId="16" xfId="0" applyNumberFormat="1" applyFont="1" applyBorder="1" applyAlignment="1">
      <alignment horizontal="center" vertical="center" wrapText="1"/>
    </xf>
    <xf numFmtId="44" fontId="17" fillId="0" borderId="16" xfId="3" applyFont="1" applyFill="1" applyBorder="1" applyAlignment="1">
      <alignment horizontal="right" vertical="center" wrapText="1"/>
    </xf>
    <xf numFmtId="44" fontId="16" fillId="3" borderId="16" xfId="3" applyFont="1" applyFill="1" applyBorder="1" applyAlignment="1">
      <alignment horizontal="right" vertical="center" wrapText="1"/>
    </xf>
    <xf numFmtId="44" fontId="18" fillId="0" borderId="8" xfId="3" applyFont="1" applyBorder="1" applyAlignment="1">
      <alignment horizontal="right" vertical="center" wrapText="1"/>
    </xf>
    <xf numFmtId="44" fontId="14" fillId="0" borderId="31" xfId="3" applyFont="1" applyBorder="1" applyAlignment="1">
      <alignment horizontal="right" vertical="center" wrapText="1"/>
    </xf>
    <xf numFmtId="44" fontId="7" fillId="0" borderId="31" xfId="3" applyFont="1" applyBorder="1" applyAlignment="1">
      <alignment horizontal="right" vertical="center" wrapText="1"/>
    </xf>
    <xf numFmtId="44" fontId="4" fillId="0" borderId="31" xfId="3" applyFont="1" applyBorder="1" applyAlignment="1">
      <alignment horizontal="right" vertical="center"/>
    </xf>
    <xf numFmtId="44" fontId="8" fillId="0" borderId="31" xfId="3" applyFont="1" applyBorder="1" applyAlignment="1">
      <alignment horizontal="right" vertical="center"/>
    </xf>
    <xf numFmtId="44" fontId="4" fillId="0" borderId="31" xfId="3" applyFont="1" applyBorder="1" applyAlignment="1">
      <alignment horizontal="right"/>
    </xf>
    <xf numFmtId="44" fontId="4" fillId="0" borderId="34" xfId="3" applyFont="1" applyBorder="1" applyAlignment="1">
      <alignment horizontal="right"/>
    </xf>
    <xf numFmtId="44" fontId="4" fillId="0" borderId="0" xfId="3" applyFont="1" applyAlignment="1">
      <alignment horizontal="right"/>
    </xf>
    <xf numFmtId="44" fontId="6" fillId="0" borderId="4" xfId="3" applyFont="1" applyBorder="1" applyAlignment="1">
      <alignment horizontal="center" vertical="center"/>
    </xf>
    <xf numFmtId="10" fontId="24" fillId="4" borderId="62" xfId="0" applyNumberFormat="1" applyFont="1" applyFill="1" applyBorder="1" applyAlignment="1">
      <alignment vertical="top" wrapText="1"/>
    </xf>
    <xf numFmtId="165" fontId="24" fillId="4" borderId="63" xfId="0" applyNumberFormat="1" applyFont="1" applyFill="1" applyBorder="1" applyAlignment="1">
      <alignment vertical="top" wrapText="1"/>
    </xf>
    <xf numFmtId="0" fontId="11" fillId="4" borderId="28" xfId="0" applyFont="1" applyFill="1" applyBorder="1" applyAlignment="1">
      <alignment wrapText="1"/>
    </xf>
    <xf numFmtId="0" fontId="3" fillId="4" borderId="28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3" fillId="4" borderId="64" xfId="0" applyFont="1" applyFill="1" applyBorder="1" applyAlignment="1">
      <alignment horizontal="center" vertical="center"/>
    </xf>
    <xf numFmtId="10" fontId="24" fillId="4" borderId="65" xfId="0" applyNumberFormat="1" applyFont="1" applyFill="1" applyBorder="1" applyAlignment="1">
      <alignment vertical="top" wrapText="1"/>
    </xf>
    <xf numFmtId="0" fontId="3" fillId="4" borderId="0" xfId="0" applyFont="1" applyFill="1" applyAlignment="1">
      <alignment wrapText="1"/>
    </xf>
    <xf numFmtId="0" fontId="3" fillId="4" borderId="0" xfId="0" applyFont="1" applyFill="1"/>
    <xf numFmtId="0" fontId="1" fillId="4" borderId="0" xfId="0" applyFont="1" applyFill="1"/>
    <xf numFmtId="0" fontId="10" fillId="4" borderId="0" xfId="0" applyFont="1" applyFill="1" applyAlignment="1">
      <alignment wrapText="1"/>
    </xf>
    <xf numFmtId="44" fontId="14" fillId="0" borderId="0" xfId="3" applyFont="1" applyBorder="1" applyAlignment="1">
      <alignment horizontal="right" vertical="center" wrapText="1"/>
    </xf>
    <xf numFmtId="44" fontId="7" fillId="0" borderId="0" xfId="3" applyFont="1" applyBorder="1" applyAlignment="1">
      <alignment horizontal="center" vertical="center" wrapText="1"/>
    </xf>
    <xf numFmtId="44" fontId="4" fillId="0" borderId="0" xfId="3" applyFont="1" applyBorder="1" applyAlignment="1">
      <alignment vertical="center"/>
    </xf>
    <xf numFmtId="44" fontId="4" fillId="0" borderId="0" xfId="3" applyFont="1" applyBorder="1"/>
    <xf numFmtId="44" fontId="4" fillId="0" borderId="34" xfId="3" applyFont="1" applyBorder="1"/>
    <xf numFmtId="166" fontId="21" fillId="0" borderId="16" xfId="0" applyNumberFormat="1" applyFont="1" applyBorder="1" applyAlignment="1">
      <alignment vertical="center" wrapText="1"/>
    </xf>
    <xf numFmtId="44" fontId="17" fillId="2" borderId="16" xfId="3" applyFont="1" applyFill="1" applyBorder="1" applyAlignment="1">
      <alignment horizontal="right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right" vertical="center" wrapText="1"/>
    </xf>
    <xf numFmtId="0" fontId="27" fillId="3" borderId="16" xfId="2" applyFont="1" applyFill="1" applyBorder="1" applyAlignment="1">
      <alignment horizontal="left" vertical="center" wrapText="1"/>
    </xf>
    <xf numFmtId="0" fontId="16" fillId="3" borderId="16" xfId="2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44" fontId="6" fillId="0" borderId="12" xfId="3" applyFont="1" applyBorder="1" applyAlignment="1">
      <alignment horizontal="left" vertical="center"/>
    </xf>
    <xf numFmtId="44" fontId="6" fillId="0" borderId="13" xfId="3" applyFont="1" applyBorder="1" applyAlignment="1">
      <alignment horizontal="left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4" borderId="5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9" xfId="0" applyFont="1" applyFill="1" applyBorder="1" applyAlignment="1">
      <alignment horizontal="left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24" fillId="0" borderId="42" xfId="0" applyFont="1" applyBorder="1" applyAlignment="1">
      <alignment horizontal="left" vertical="center" wrapText="1"/>
    </xf>
    <xf numFmtId="0" fontId="22" fillId="4" borderId="30" xfId="0" applyFont="1" applyFill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2" fillId="4" borderId="3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5" fontId="3" fillId="4" borderId="26" xfId="0" applyNumberFormat="1" applyFont="1" applyFill="1" applyBorder="1" applyAlignment="1">
      <alignment horizontal="left" vertical="center"/>
    </xf>
    <xf numFmtId="165" fontId="3" fillId="4" borderId="20" xfId="0" applyNumberFormat="1" applyFont="1" applyFill="1" applyBorder="1" applyAlignment="1">
      <alignment horizontal="left" vertical="center"/>
    </xf>
    <xf numFmtId="165" fontId="3" fillId="4" borderId="49" xfId="0" applyNumberFormat="1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165" fontId="3" fillId="4" borderId="26" xfId="0" applyNumberFormat="1" applyFont="1" applyFill="1" applyBorder="1" applyAlignment="1">
      <alignment horizontal="center" vertical="center"/>
    </xf>
    <xf numFmtId="165" fontId="3" fillId="4" borderId="21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24" fillId="0" borderId="40" xfId="0" applyFont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Normal_Plan1" xfId="2" xr:uid="{00000000-0005-0000-0000-000002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236538</xdr:colOff>
      <xdr:row>0</xdr:row>
      <xdr:rowOff>36512</xdr:rowOff>
    </xdr:from>
    <xdr:to>
      <xdr:col>8</xdr:col>
      <xdr:colOff>57150</xdr:colOff>
      <xdr:row>2</xdr:row>
      <xdr:rowOff>49212</xdr:rowOff>
    </xdr:to>
    <xdr:sp macro="" textlink="">
      <xdr:nvSpPr>
        <xdr:cNvPr id="4097" name="Text Box 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1636713" y="36512"/>
          <a:ext cx="5802312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/>
          <a:br>
            <a:rPr lang="pt-BR" sz="1100">
              <a:latin typeface="+mn-lt"/>
              <a:ea typeface="+mn-ea"/>
              <a:cs typeface="+mn-cs"/>
            </a:rPr>
          </a:br>
          <a:r>
            <a:rPr lang="pt-BR" sz="1100" b="1" i="0">
              <a:effectLst/>
              <a:latin typeface="+mn-lt"/>
              <a:ea typeface="+mn-ea"/>
              <a:cs typeface="+mn-cs"/>
            </a:rPr>
            <a:t>PREFEITURA MUNICIPAL DE TOCOS DO MOJI</a:t>
          </a:r>
          <a:endParaRPr lang="pt-BR">
            <a:effectLst/>
          </a:endParaRPr>
        </a:p>
        <a:p>
          <a:pPr algn="ctr"/>
          <a:r>
            <a:rPr lang="pt-BR" sz="1100" b="1" i="0">
              <a:effectLst/>
              <a:latin typeface="+mn-lt"/>
              <a:ea typeface="+mn-ea"/>
              <a:cs typeface="+mn-cs"/>
            </a:rPr>
            <a:t>DEPARTAMENTO</a:t>
          </a:r>
          <a:r>
            <a:rPr lang="pt-BR" sz="1100" b="1" i="0" baseline="0">
              <a:effectLst/>
              <a:latin typeface="+mn-lt"/>
              <a:ea typeface="+mn-ea"/>
              <a:cs typeface="+mn-cs"/>
            </a:rPr>
            <a:t> DE OBRAS, SERVIÇOS PÚBLICOS, MEIO AMBIENTE E POSTURAS</a:t>
          </a:r>
          <a:endParaRPr lang="pt-BR">
            <a:effectLst/>
          </a:endParaRPr>
        </a:p>
        <a:p>
          <a:pPr algn="ctr" eaLnBrk="1" fontAlgn="auto" latinLnBrk="0" hangingPunct="1"/>
          <a:r>
            <a:rPr lang="pt-BR" sz="1100" i="0">
              <a:effectLst/>
              <a:latin typeface="+mn-lt"/>
              <a:ea typeface="+mn-ea"/>
              <a:cs typeface="+mn-cs"/>
            </a:rPr>
            <a:t>CNPJ: 01.601.656/0001-22 - Estado de Minas Gerais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Rua Antônio Mariano da Silva, 36 – Centro – CEP: 37.563-000.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Telefone: (35) 3445- 6900 – E-mail: </a:t>
          </a:r>
          <a:r>
            <a:rPr lang="pt-BR" sz="1100" i="0" u="sng">
              <a:effectLst/>
              <a:latin typeface="+mn-lt"/>
              <a:ea typeface="+mn-ea"/>
              <a:cs typeface="+mn-cs"/>
            </a:rPr>
            <a:t>obras@tocosdomoji.mg.gov.br</a:t>
          </a:r>
          <a:endParaRPr lang="pt-BR">
            <a:effectLst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314</xdr:row>
      <xdr:rowOff>104775</xdr:rowOff>
    </xdr:from>
    <xdr:to>
      <xdr:col>10</xdr:col>
      <xdr:colOff>19050</xdr:colOff>
      <xdr:row>317</xdr:row>
      <xdr:rowOff>85725</xdr:rowOff>
    </xdr:to>
    <xdr:sp macro="" textlink="">
      <xdr:nvSpPr>
        <xdr:cNvPr id="4098" name="Text Box 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0" y="9725025"/>
          <a:ext cx="94964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277810</xdr:colOff>
      <xdr:row>0</xdr:row>
      <xdr:rowOff>142875</xdr:rowOff>
    </xdr:from>
    <xdr:to>
      <xdr:col>2</xdr:col>
      <xdr:colOff>228600</xdr:colOff>
      <xdr:row>1</xdr:row>
      <xdr:rowOff>381000</xdr:rowOff>
    </xdr:to>
    <xdr:pic>
      <xdr:nvPicPr>
        <xdr:cNvPr id="6145" name="Picture 1" descr="brasão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810" y="142875"/>
          <a:ext cx="103664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236538</xdr:colOff>
      <xdr:row>0</xdr:row>
      <xdr:rowOff>36512</xdr:rowOff>
    </xdr:from>
    <xdr:to>
      <xdr:col>7</xdr:col>
      <xdr:colOff>57150</xdr:colOff>
      <xdr:row>2</xdr:row>
      <xdr:rowOff>49212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7F2A9DD3-1223-45E3-8D38-CF226176F211}"/>
            </a:ext>
          </a:extLst>
        </xdr:cNvPr>
        <xdr:cNvSpPr txBox="1">
          <a:spLocks noChangeArrowheads="1"/>
        </xdr:cNvSpPr>
      </xdr:nvSpPr>
      <xdr:spPr bwMode="auto">
        <a:xfrm>
          <a:off x="2951163" y="36512"/>
          <a:ext cx="5830887" cy="129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/>
          <a:br>
            <a:rPr lang="pt-BR" sz="1100">
              <a:latin typeface="+mn-lt"/>
              <a:ea typeface="+mn-ea"/>
              <a:cs typeface="+mn-cs"/>
            </a:rPr>
          </a:br>
          <a:r>
            <a:rPr lang="pt-BR" sz="1100" b="1" i="0">
              <a:effectLst/>
              <a:latin typeface="+mn-lt"/>
              <a:ea typeface="+mn-ea"/>
              <a:cs typeface="+mn-cs"/>
            </a:rPr>
            <a:t>PREFEITURA MUNICIPAL DE TOCOS DO MOJI</a:t>
          </a:r>
          <a:endParaRPr lang="pt-BR">
            <a:effectLst/>
          </a:endParaRPr>
        </a:p>
        <a:p>
          <a:pPr algn="ctr"/>
          <a:r>
            <a:rPr lang="pt-BR" sz="1100" b="1" i="0">
              <a:effectLst/>
              <a:latin typeface="+mn-lt"/>
              <a:ea typeface="+mn-ea"/>
              <a:cs typeface="+mn-cs"/>
            </a:rPr>
            <a:t>DEPARTAMENTO</a:t>
          </a:r>
          <a:r>
            <a:rPr lang="pt-BR" sz="1100" b="1" i="0" baseline="0">
              <a:effectLst/>
              <a:latin typeface="+mn-lt"/>
              <a:ea typeface="+mn-ea"/>
              <a:cs typeface="+mn-cs"/>
            </a:rPr>
            <a:t> DE OBRAS, SERVIÇOS PÚBLICOS, MEIO AMBIENTE E POSTURAS</a:t>
          </a:r>
          <a:endParaRPr lang="pt-BR">
            <a:effectLst/>
          </a:endParaRPr>
        </a:p>
        <a:p>
          <a:pPr algn="ctr" eaLnBrk="1" fontAlgn="auto" latinLnBrk="0" hangingPunct="1"/>
          <a:r>
            <a:rPr lang="pt-BR" sz="1100" i="0">
              <a:effectLst/>
              <a:latin typeface="+mn-lt"/>
              <a:ea typeface="+mn-ea"/>
              <a:cs typeface="+mn-cs"/>
            </a:rPr>
            <a:t>CNPJ: 01.601.656/0001-22 - Estado de Minas Gerais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Rua Antônio Mariano da Silva, 36 – Centro – CEP: 37.563-000.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Telefone: (35) 3445- 6900 – E-mail: </a:t>
          </a:r>
          <a:r>
            <a:rPr lang="pt-BR" sz="1100" i="0" u="sng">
              <a:effectLst/>
              <a:latin typeface="+mn-lt"/>
              <a:ea typeface="+mn-ea"/>
              <a:cs typeface="+mn-cs"/>
            </a:rPr>
            <a:t>obras@tocosdomoji.mg.gov.br</a:t>
          </a:r>
          <a:endParaRPr lang="pt-BR">
            <a:effectLst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22</xdr:row>
      <xdr:rowOff>104775</xdr:rowOff>
    </xdr:from>
    <xdr:to>
      <xdr:col>9</xdr:col>
      <xdr:colOff>19050</xdr:colOff>
      <xdr:row>25</xdr:row>
      <xdr:rowOff>85725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928912BE-C6B2-4C56-BD65-D0D02B789402}"/>
            </a:ext>
          </a:extLst>
        </xdr:cNvPr>
        <xdr:cNvSpPr txBox="1">
          <a:spLocks noChangeArrowheads="1"/>
        </xdr:cNvSpPr>
      </xdr:nvSpPr>
      <xdr:spPr bwMode="auto">
        <a:xfrm>
          <a:off x="0" y="119195850"/>
          <a:ext cx="10534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277811</xdr:colOff>
      <xdr:row>0</xdr:row>
      <xdr:rowOff>142875</xdr:rowOff>
    </xdr:from>
    <xdr:to>
      <xdr:col>2</xdr:col>
      <xdr:colOff>142876</xdr:colOff>
      <xdr:row>1</xdr:row>
      <xdr:rowOff>381000</xdr:rowOff>
    </xdr:to>
    <xdr:pic>
      <xdr:nvPicPr>
        <xdr:cNvPr id="4" name="Picture 1" descr="brasão">
          <a:extLst>
            <a:ext uri="{FF2B5EF4-FFF2-40B4-BE49-F238E27FC236}">
              <a16:creationId xmlns:a16="http://schemas.microsoft.com/office/drawing/2014/main" id="{906ECD68-364C-4C57-8C9B-0725FE77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811" y="142875"/>
          <a:ext cx="1031878" cy="1008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142875</xdr:rowOff>
    </xdr:from>
    <xdr:to>
      <xdr:col>8</xdr:col>
      <xdr:colOff>0</xdr:colOff>
      <xdr:row>2</xdr:row>
      <xdr:rowOff>171450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D1ADB33-4E81-4E6A-AA84-303A116EFCE6}"/>
            </a:ext>
          </a:extLst>
        </xdr:cNvPr>
        <xdr:cNvSpPr txBox="1">
          <a:spLocks noChangeArrowheads="1"/>
        </xdr:cNvSpPr>
      </xdr:nvSpPr>
      <xdr:spPr bwMode="auto">
        <a:xfrm>
          <a:off x="1123950" y="142875"/>
          <a:ext cx="53340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/>
          <a:r>
            <a:rPr lang="pt-BR" sz="1100" b="1" i="0">
              <a:effectLst/>
              <a:latin typeface="+mn-lt"/>
              <a:ea typeface="+mn-ea"/>
              <a:cs typeface="+mn-cs"/>
            </a:rPr>
            <a:t>PREFEITURA MUNICIPAL DE TOCOS DO MOJI</a:t>
          </a:r>
          <a:endParaRPr lang="pt-BR">
            <a:effectLst/>
          </a:endParaRPr>
        </a:p>
        <a:p>
          <a:pPr algn="ctr"/>
          <a:r>
            <a:rPr lang="pt-BR" sz="1100" b="1" i="0">
              <a:effectLst/>
              <a:latin typeface="+mn-lt"/>
              <a:ea typeface="+mn-ea"/>
              <a:cs typeface="+mn-cs"/>
            </a:rPr>
            <a:t>DEPARTAMENTO</a:t>
          </a:r>
          <a:r>
            <a:rPr lang="pt-BR" sz="1100" b="1" i="0" baseline="0">
              <a:effectLst/>
              <a:latin typeface="+mn-lt"/>
              <a:ea typeface="+mn-ea"/>
              <a:cs typeface="+mn-cs"/>
            </a:rPr>
            <a:t> DE OBRAS, SERVIÇOS PÚBLICOS, MEIO AMBIENTE E POSTURAS</a:t>
          </a:r>
          <a:endParaRPr lang="pt-BR">
            <a:effectLst/>
          </a:endParaRPr>
        </a:p>
        <a:p>
          <a:pPr algn="ctr" eaLnBrk="1" fontAlgn="auto" latinLnBrk="0" hangingPunct="1"/>
          <a:r>
            <a:rPr lang="pt-BR" sz="1100" i="0">
              <a:effectLst/>
              <a:latin typeface="+mn-lt"/>
              <a:ea typeface="+mn-ea"/>
              <a:cs typeface="+mn-cs"/>
            </a:rPr>
            <a:t>CNPJ: 01.601.656/0001-22 - Estado de Minas Gerais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Rua Antônio Mariano da Silva, 36 – Centro – CEP: 37.563-000.</a:t>
          </a:r>
          <a:endParaRPr lang="pt-BR">
            <a:effectLst/>
          </a:endParaRPr>
        </a:p>
        <a:p>
          <a:pPr algn="ctr"/>
          <a:r>
            <a:rPr lang="pt-BR" sz="1100" i="0">
              <a:effectLst/>
              <a:latin typeface="+mn-lt"/>
              <a:ea typeface="+mn-ea"/>
              <a:cs typeface="+mn-cs"/>
            </a:rPr>
            <a:t>Telefone: (35) 3445- 6900 – E-mail: </a:t>
          </a:r>
          <a:r>
            <a:rPr lang="pt-BR" sz="1100" i="0" u="sng">
              <a:effectLst/>
              <a:latin typeface="+mn-lt"/>
              <a:ea typeface="+mn-ea"/>
              <a:cs typeface="+mn-cs"/>
            </a:rPr>
            <a:t>obras@tocosdomoji.mg.gov.br</a:t>
          </a:r>
          <a:endParaRPr lang="pt-BR">
            <a:effectLst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228600</xdr:colOff>
      <xdr:row>0</xdr:row>
      <xdr:rowOff>66675</xdr:rowOff>
    </xdr:from>
    <xdr:to>
      <xdr:col>1</xdr:col>
      <xdr:colOff>762000</xdr:colOff>
      <xdr:row>2</xdr:row>
      <xdr:rowOff>114300</xdr:rowOff>
    </xdr:to>
    <xdr:pic>
      <xdr:nvPicPr>
        <xdr:cNvPr id="3" name="Picture 1" descr="brasão">
          <a:extLst>
            <a:ext uri="{FF2B5EF4-FFF2-40B4-BE49-F238E27FC236}">
              <a16:creationId xmlns:a16="http://schemas.microsoft.com/office/drawing/2014/main" id="{B9FB7A6E-F9D2-4205-9C4D-8876E291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6675"/>
          <a:ext cx="8953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3"/>
  <sheetViews>
    <sheetView showGridLines="0" showZeros="0" tabSelected="1" view="pageBreakPreview" topLeftCell="A160" zoomScale="130" zoomScaleNormal="100" zoomScaleSheetLayoutView="130" workbookViewId="0">
      <selection activeCell="B72" sqref="B72"/>
    </sheetView>
  </sheetViews>
  <sheetFormatPr defaultRowHeight="12.75" x14ac:dyDescent="0.2"/>
  <cols>
    <col min="1" max="1" width="7" style="1" customWidth="1"/>
    <col min="2" max="2" width="9" style="1" customWidth="1"/>
    <col min="3" max="3" width="9.7109375" style="1" customWidth="1"/>
    <col min="4" max="4" width="12.42578125" style="1" customWidth="1"/>
    <col min="5" max="5" width="53.5703125" style="1" customWidth="1"/>
    <col min="6" max="6" width="9.85546875" style="1" customWidth="1"/>
    <col min="7" max="7" width="13.5703125" style="136" customWidth="1"/>
    <col min="8" max="8" width="11.85546875" style="86" customWidth="1"/>
    <col min="9" max="9" width="11.42578125" style="86" customWidth="1"/>
    <col min="10" max="10" width="14.85546875" style="155" bestFit="1" customWidth="1"/>
    <col min="11" max="16384" width="9.140625" style="1"/>
  </cols>
  <sheetData>
    <row r="1" spans="1:10" ht="60.75" customHeight="1" x14ac:dyDescent="0.2">
      <c r="A1" s="183"/>
      <c r="B1" s="184"/>
      <c r="C1" s="184"/>
      <c r="D1" s="112"/>
      <c r="E1" s="181"/>
      <c r="F1" s="181"/>
      <c r="G1" s="181"/>
      <c r="H1" s="181"/>
      <c r="I1" s="181"/>
      <c r="J1" s="182"/>
    </row>
    <row r="2" spans="1:10" ht="36.75" customHeight="1" thickBot="1" x14ac:dyDescent="0.3">
      <c r="A2" s="194"/>
      <c r="B2" s="195"/>
      <c r="C2" s="195"/>
      <c r="D2" s="195"/>
      <c r="E2" s="195"/>
      <c r="F2" s="195"/>
      <c r="G2" s="195"/>
      <c r="H2" s="195"/>
      <c r="I2" s="195"/>
      <c r="J2" s="196"/>
    </row>
    <row r="3" spans="1:10" ht="19.5" customHeight="1" x14ac:dyDescent="0.2">
      <c r="A3" s="210" t="s">
        <v>4</v>
      </c>
      <c r="B3" s="211"/>
      <c r="C3" s="211"/>
      <c r="D3" s="211"/>
      <c r="E3" s="211"/>
      <c r="F3" s="211"/>
      <c r="G3" s="211"/>
      <c r="H3" s="211"/>
      <c r="I3" s="211"/>
      <c r="J3" s="212"/>
    </row>
    <row r="4" spans="1:10" ht="20.100000000000001" customHeight="1" x14ac:dyDescent="0.2">
      <c r="A4" s="204" t="s">
        <v>511</v>
      </c>
      <c r="B4" s="205"/>
      <c r="C4" s="205"/>
      <c r="D4" s="205"/>
      <c r="E4" s="205"/>
      <c r="F4" s="205"/>
      <c r="G4" s="206"/>
      <c r="H4" s="201" t="s">
        <v>520</v>
      </c>
      <c r="I4" s="202"/>
      <c r="J4" s="203"/>
    </row>
    <row r="5" spans="1:10" ht="19.5" customHeight="1" x14ac:dyDescent="0.2">
      <c r="A5" s="185" t="s">
        <v>371</v>
      </c>
      <c r="B5" s="186"/>
      <c r="C5" s="186"/>
      <c r="D5" s="186"/>
      <c r="E5" s="186"/>
      <c r="F5" s="187"/>
      <c r="G5" s="207" t="s">
        <v>9</v>
      </c>
      <c r="H5" s="208"/>
      <c r="I5" s="208"/>
      <c r="J5" s="209"/>
    </row>
    <row r="6" spans="1:10" ht="30.75" customHeight="1" x14ac:dyDescent="0.2">
      <c r="A6" s="191" t="s">
        <v>379</v>
      </c>
      <c r="B6" s="192"/>
      <c r="C6" s="192"/>
      <c r="D6" s="192"/>
      <c r="E6" s="192"/>
      <c r="F6" s="193"/>
      <c r="G6" s="199" t="s">
        <v>7</v>
      </c>
      <c r="H6" s="197" t="s">
        <v>5</v>
      </c>
      <c r="I6" s="87" t="s">
        <v>13</v>
      </c>
      <c r="J6" s="156" t="s">
        <v>6</v>
      </c>
    </row>
    <row r="7" spans="1:10" ht="20.25" customHeight="1" thickBot="1" x14ac:dyDescent="0.25">
      <c r="A7" s="188" t="s">
        <v>370</v>
      </c>
      <c r="B7" s="189"/>
      <c r="C7" s="189"/>
      <c r="D7" s="189"/>
      <c r="E7" s="189"/>
      <c r="F7" s="190"/>
      <c r="G7" s="200"/>
      <c r="H7" s="198"/>
      <c r="I7" s="88" t="s">
        <v>16</v>
      </c>
      <c r="J7" s="111">
        <v>0.24079999999999999</v>
      </c>
    </row>
    <row r="8" spans="1:10" ht="38.25" x14ac:dyDescent="0.2">
      <c r="A8" s="116" t="s">
        <v>0</v>
      </c>
      <c r="B8" s="117" t="s">
        <v>372</v>
      </c>
      <c r="C8" s="118" t="s">
        <v>373</v>
      </c>
      <c r="D8" s="118" t="s">
        <v>376</v>
      </c>
      <c r="E8" s="119" t="s">
        <v>1</v>
      </c>
      <c r="F8" s="119" t="s">
        <v>3</v>
      </c>
      <c r="G8" s="132" t="s">
        <v>2</v>
      </c>
      <c r="H8" s="89" t="s">
        <v>17</v>
      </c>
      <c r="I8" s="89" t="s">
        <v>18</v>
      </c>
      <c r="J8" s="79" t="s">
        <v>8</v>
      </c>
    </row>
    <row r="9" spans="1:10" ht="12.75" customHeight="1" x14ac:dyDescent="0.2">
      <c r="A9" s="101">
        <v>1</v>
      </c>
      <c r="B9" s="101"/>
      <c r="C9" s="58"/>
      <c r="D9" s="58"/>
      <c r="E9" s="180" t="s">
        <v>403</v>
      </c>
      <c r="F9" s="180"/>
      <c r="G9" s="180"/>
      <c r="H9" s="180"/>
      <c r="I9" s="180"/>
      <c r="J9" s="180"/>
    </row>
    <row r="10" spans="1:10" ht="38.25" x14ac:dyDescent="0.2">
      <c r="A10" s="15" t="s">
        <v>20</v>
      </c>
      <c r="B10" s="15" t="s">
        <v>374</v>
      </c>
      <c r="C10" s="15">
        <v>103689</v>
      </c>
      <c r="D10" s="145">
        <v>269003001</v>
      </c>
      <c r="E10" s="63" t="s">
        <v>384</v>
      </c>
      <c r="F10" s="16" t="s">
        <v>12</v>
      </c>
      <c r="G10" s="17">
        <v>2.4</v>
      </c>
      <c r="H10" s="74">
        <v>365.55</v>
      </c>
      <c r="I10" s="74">
        <f>ROUND(H10+(H10*$J$7),2)</f>
        <v>453.57</v>
      </c>
      <c r="J10" s="99">
        <f t="shared" ref="J10" si="0">ROUND((G10*I10),2)</f>
        <v>1088.57</v>
      </c>
    </row>
    <row r="11" spans="1:10" s="68" customFormat="1" ht="19.5" customHeight="1" x14ac:dyDescent="0.2">
      <c r="A11" s="15" t="s">
        <v>23</v>
      </c>
      <c r="B11" s="15" t="s">
        <v>375</v>
      </c>
      <c r="C11" s="114" t="s">
        <v>73</v>
      </c>
      <c r="D11" s="145">
        <v>269003002</v>
      </c>
      <c r="E11" s="19" t="s">
        <v>24</v>
      </c>
      <c r="F11" s="16" t="s">
        <v>25</v>
      </c>
      <c r="G11" s="17">
        <v>6</v>
      </c>
      <c r="H11" s="113">
        <v>858.6</v>
      </c>
      <c r="I11" s="113">
        <f t="shared" ref="I11:I12" si="1">ROUND(H11+(H11*$J$7),2)</f>
        <v>1065.3499999999999</v>
      </c>
      <c r="J11" s="146">
        <f t="shared" ref="J11:J12" si="2">ROUND((G11*I11),2)</f>
        <v>6392.1</v>
      </c>
    </row>
    <row r="12" spans="1:10" s="68" customFormat="1" ht="25.5" x14ac:dyDescent="0.2">
      <c r="A12" s="15" t="s">
        <v>76</v>
      </c>
      <c r="B12" s="15" t="s">
        <v>374</v>
      </c>
      <c r="C12" s="114" t="s">
        <v>508</v>
      </c>
      <c r="D12" s="145">
        <v>269003003</v>
      </c>
      <c r="E12" s="19" t="s">
        <v>507</v>
      </c>
      <c r="F12" s="16" t="s">
        <v>10</v>
      </c>
      <c r="G12" s="17">
        <v>14</v>
      </c>
      <c r="H12" s="113">
        <v>183.41</v>
      </c>
      <c r="I12" s="113">
        <f t="shared" si="1"/>
        <v>227.58</v>
      </c>
      <c r="J12" s="146">
        <f t="shared" si="2"/>
        <v>3186.12</v>
      </c>
    </row>
    <row r="13" spans="1:10" ht="42.75" customHeight="1" x14ac:dyDescent="0.2">
      <c r="A13" s="15" t="s">
        <v>404</v>
      </c>
      <c r="B13" s="15" t="s">
        <v>374</v>
      </c>
      <c r="C13" s="15">
        <v>105009</v>
      </c>
      <c r="D13" s="145">
        <v>269003004</v>
      </c>
      <c r="E13" s="13" t="s">
        <v>385</v>
      </c>
      <c r="F13" s="16" t="s">
        <v>10</v>
      </c>
      <c r="G13" s="17">
        <v>31.8</v>
      </c>
      <c r="H13" s="74">
        <v>95.71</v>
      </c>
      <c r="I13" s="74">
        <f>ROUND(H13+(H13*$J$7),2)</f>
        <v>118.76</v>
      </c>
      <c r="J13" s="99">
        <f>ROUND((G13*I13),2)</f>
        <v>3776.57</v>
      </c>
    </row>
    <row r="14" spans="1:10" ht="63.75" x14ac:dyDescent="0.2">
      <c r="A14" s="15" t="s">
        <v>405</v>
      </c>
      <c r="B14" s="15" t="s">
        <v>374</v>
      </c>
      <c r="C14" s="15">
        <v>101254</v>
      </c>
      <c r="D14" s="145">
        <v>269003005</v>
      </c>
      <c r="E14" s="23" t="s">
        <v>357</v>
      </c>
      <c r="F14" s="20" t="s">
        <v>29</v>
      </c>
      <c r="G14" s="54">
        <v>18</v>
      </c>
      <c r="H14" s="175">
        <v>14.49</v>
      </c>
      <c r="I14" s="74">
        <f t="shared" ref="I14:I16" si="3">ROUND(H14+(H14*$J$7),2)</f>
        <v>17.98</v>
      </c>
      <c r="J14" s="99">
        <f t="shared" ref="J14:J16" si="4">ROUND((G14*I14),2)</f>
        <v>323.64</v>
      </c>
    </row>
    <row r="15" spans="1:10" ht="51" x14ac:dyDescent="0.2">
      <c r="A15" s="15" t="s">
        <v>406</v>
      </c>
      <c r="B15" s="15" t="s">
        <v>375</v>
      </c>
      <c r="C15" s="65" t="s">
        <v>399</v>
      </c>
      <c r="D15" s="145">
        <v>269003006</v>
      </c>
      <c r="E15" s="18" t="s">
        <v>398</v>
      </c>
      <c r="F15" s="71" t="s">
        <v>118</v>
      </c>
      <c r="G15" s="66">
        <v>1</v>
      </c>
      <c r="H15" s="75">
        <v>3471.72</v>
      </c>
      <c r="I15" s="75">
        <f t="shared" si="3"/>
        <v>4307.71</v>
      </c>
      <c r="J15" s="176">
        <f t="shared" si="4"/>
        <v>4307.71</v>
      </c>
    </row>
    <row r="16" spans="1:10" ht="38.25" x14ac:dyDescent="0.2">
      <c r="A16" s="15" t="s">
        <v>506</v>
      </c>
      <c r="B16" s="15" t="s">
        <v>375</v>
      </c>
      <c r="C16" s="65" t="s">
        <v>400</v>
      </c>
      <c r="D16" s="145">
        <v>269003007</v>
      </c>
      <c r="E16" s="18" t="s">
        <v>401</v>
      </c>
      <c r="F16" s="71" t="s">
        <v>402</v>
      </c>
      <c r="G16" s="66">
        <v>90</v>
      </c>
      <c r="H16" s="75">
        <v>19.57</v>
      </c>
      <c r="I16" s="75">
        <f t="shared" si="3"/>
        <v>24.28</v>
      </c>
      <c r="J16" s="176">
        <f t="shared" si="4"/>
        <v>2185.1999999999998</v>
      </c>
    </row>
    <row r="17" spans="1:10" x14ac:dyDescent="0.2">
      <c r="A17" s="178" t="s">
        <v>470</v>
      </c>
      <c r="B17" s="178"/>
      <c r="C17" s="178"/>
      <c r="D17" s="178"/>
      <c r="E17" s="178"/>
      <c r="F17" s="178"/>
      <c r="G17" s="178"/>
      <c r="H17" s="178"/>
      <c r="I17" s="178"/>
      <c r="J17" s="100">
        <f>SUM(J10:J16)</f>
        <v>21259.91</v>
      </c>
    </row>
    <row r="18" spans="1:10" s="77" customFormat="1" x14ac:dyDescent="0.2">
      <c r="A18" s="177">
        <v>2</v>
      </c>
      <c r="B18" s="177"/>
      <c r="C18" s="76"/>
      <c r="D18" s="76"/>
      <c r="E18" s="179" t="s">
        <v>383</v>
      </c>
      <c r="F18" s="179"/>
      <c r="G18" s="179"/>
      <c r="H18" s="179"/>
      <c r="I18" s="179"/>
      <c r="J18" s="179"/>
    </row>
    <row r="19" spans="1:10" s="77" customFormat="1" x14ac:dyDescent="0.2">
      <c r="A19" s="177" t="s">
        <v>21</v>
      </c>
      <c r="B19" s="177"/>
      <c r="C19" s="76"/>
      <c r="D19" s="76"/>
      <c r="E19" s="179" t="s">
        <v>407</v>
      </c>
      <c r="F19" s="179"/>
      <c r="G19" s="179"/>
      <c r="H19" s="179"/>
      <c r="I19" s="179"/>
      <c r="J19" s="179"/>
    </row>
    <row r="20" spans="1:10" s="72" customFormat="1" ht="51" x14ac:dyDescent="0.2">
      <c r="A20" s="65" t="s">
        <v>141</v>
      </c>
      <c r="B20" s="15" t="s">
        <v>375</v>
      </c>
      <c r="C20" s="65" t="s">
        <v>396</v>
      </c>
      <c r="D20" s="145">
        <v>269003008</v>
      </c>
      <c r="E20" s="18" t="s">
        <v>397</v>
      </c>
      <c r="F20" s="71" t="s">
        <v>29</v>
      </c>
      <c r="G20" s="66">
        <v>3.09</v>
      </c>
      <c r="H20" s="75">
        <v>83.04</v>
      </c>
      <c r="I20" s="75">
        <f t="shared" ref="I20:I39" si="5">ROUND(H20+(H20*$J$7),2)</f>
        <v>103.04</v>
      </c>
      <c r="J20" s="176">
        <f t="shared" ref="J20:J39" si="6">ROUND((G20*I20),2)</f>
        <v>318.39</v>
      </c>
    </row>
    <row r="21" spans="1:10" ht="25.5" x14ac:dyDescent="0.2">
      <c r="A21" s="65" t="s">
        <v>524</v>
      </c>
      <c r="B21" s="15" t="s">
        <v>374</v>
      </c>
      <c r="C21" s="15">
        <v>95583</v>
      </c>
      <c r="D21" s="145">
        <v>269003009</v>
      </c>
      <c r="E21" s="13" t="s">
        <v>386</v>
      </c>
      <c r="F21" s="20" t="s">
        <v>31</v>
      </c>
      <c r="G21" s="17">
        <v>15.62</v>
      </c>
      <c r="H21" s="74">
        <v>16.489999999999998</v>
      </c>
      <c r="I21" s="74">
        <f>ROUND(H21+(H21*$J$7),2)</f>
        <v>20.46</v>
      </c>
      <c r="J21" s="99">
        <f>ROUND((G21*I21),2)</f>
        <v>319.58999999999997</v>
      </c>
    </row>
    <row r="22" spans="1:10" ht="25.5" x14ac:dyDescent="0.2">
      <c r="A22" s="65" t="s">
        <v>525</v>
      </c>
      <c r="B22" s="15" t="s">
        <v>374</v>
      </c>
      <c r="C22" s="15">
        <v>95577</v>
      </c>
      <c r="D22" s="145">
        <v>269003010</v>
      </c>
      <c r="E22" s="13" t="s">
        <v>387</v>
      </c>
      <c r="F22" s="20" t="s">
        <v>31</v>
      </c>
      <c r="G22" s="17">
        <v>73.5</v>
      </c>
      <c r="H22" s="74">
        <v>9.94</v>
      </c>
      <c r="I22" s="74">
        <f>ROUND(H22+(H22*$J$7),2)</f>
        <v>12.33</v>
      </c>
      <c r="J22" s="99">
        <f>ROUND((G22*I22),2)</f>
        <v>906.26</v>
      </c>
    </row>
    <row r="23" spans="1:10" ht="51" x14ac:dyDescent="0.2">
      <c r="A23" s="65" t="s">
        <v>79</v>
      </c>
      <c r="B23" s="15" t="s">
        <v>374</v>
      </c>
      <c r="C23" s="15">
        <v>96557</v>
      </c>
      <c r="D23" s="145">
        <v>269003011</v>
      </c>
      <c r="E23" s="62" t="s">
        <v>388</v>
      </c>
      <c r="F23" s="20" t="s">
        <v>29</v>
      </c>
      <c r="G23" s="17">
        <v>3.09</v>
      </c>
      <c r="H23" s="74">
        <v>786.43</v>
      </c>
      <c r="I23" s="74">
        <f t="shared" ref="I23" si="7">ROUND(H23+(H23*$J$7),2)</f>
        <v>975.8</v>
      </c>
      <c r="J23" s="99">
        <f t="shared" ref="J23" si="8">ROUND((G23*I23),2)</f>
        <v>3015.22</v>
      </c>
    </row>
    <row r="24" spans="1:10" x14ac:dyDescent="0.2">
      <c r="A24" s="178" t="s">
        <v>27</v>
      </c>
      <c r="B24" s="178"/>
      <c r="C24" s="178"/>
      <c r="D24" s="178"/>
      <c r="E24" s="178"/>
      <c r="F24" s="178"/>
      <c r="G24" s="178"/>
      <c r="H24" s="178"/>
      <c r="I24" s="178"/>
      <c r="J24" s="100">
        <f>SUM(J20:J23)</f>
        <v>4559.46</v>
      </c>
    </row>
    <row r="25" spans="1:10" s="77" customFormat="1" x14ac:dyDescent="0.2">
      <c r="A25" s="177" t="s">
        <v>26</v>
      </c>
      <c r="B25" s="177"/>
      <c r="C25" s="76"/>
      <c r="D25" s="76"/>
      <c r="E25" s="179" t="s">
        <v>408</v>
      </c>
      <c r="F25" s="179"/>
      <c r="G25" s="179"/>
      <c r="H25" s="179"/>
      <c r="I25" s="179"/>
      <c r="J25" s="179"/>
    </row>
    <row r="26" spans="1:10" s="67" customFormat="1" ht="38.25" x14ac:dyDescent="0.2">
      <c r="A26" s="65" t="s">
        <v>123</v>
      </c>
      <c r="B26" s="15" t="s">
        <v>374</v>
      </c>
      <c r="C26" s="65">
        <v>96522</v>
      </c>
      <c r="D26" s="145">
        <v>269003012</v>
      </c>
      <c r="E26" s="18" t="s">
        <v>389</v>
      </c>
      <c r="F26" s="20" t="s">
        <v>29</v>
      </c>
      <c r="G26" s="66">
        <v>3.02</v>
      </c>
      <c r="H26" s="75">
        <v>167.07</v>
      </c>
      <c r="I26" s="75">
        <f t="shared" si="5"/>
        <v>207.3</v>
      </c>
      <c r="J26" s="176">
        <f t="shared" si="6"/>
        <v>626.04999999999995</v>
      </c>
    </row>
    <row r="27" spans="1:10" ht="38.25" x14ac:dyDescent="0.2">
      <c r="A27" s="15" t="s">
        <v>124</v>
      </c>
      <c r="B27" s="15" t="s">
        <v>374</v>
      </c>
      <c r="C27" s="15">
        <v>96534</v>
      </c>
      <c r="D27" s="145">
        <v>269003013</v>
      </c>
      <c r="E27" s="13" t="s">
        <v>390</v>
      </c>
      <c r="F27" s="20" t="s">
        <v>30</v>
      </c>
      <c r="G27" s="17">
        <v>18.239999999999998</v>
      </c>
      <c r="H27" s="74">
        <v>85.76</v>
      </c>
      <c r="I27" s="74">
        <f>ROUND(H27+(H27*$J$7),2)</f>
        <v>106.41</v>
      </c>
      <c r="J27" s="176">
        <f t="shared" si="6"/>
        <v>1940.92</v>
      </c>
    </row>
    <row r="28" spans="1:10" ht="38.25" x14ac:dyDescent="0.2">
      <c r="A28" s="15" t="s">
        <v>125</v>
      </c>
      <c r="B28" s="15" t="s">
        <v>374</v>
      </c>
      <c r="C28" s="15">
        <v>104916</v>
      </c>
      <c r="D28" s="145">
        <v>269003014</v>
      </c>
      <c r="E28" s="62" t="s">
        <v>391</v>
      </c>
      <c r="F28" s="20" t="s">
        <v>31</v>
      </c>
      <c r="G28" s="17">
        <v>126</v>
      </c>
      <c r="H28" s="74">
        <v>17.38</v>
      </c>
      <c r="I28" s="74">
        <v>21.74</v>
      </c>
      <c r="J28" s="176">
        <f t="shared" si="6"/>
        <v>2739.24</v>
      </c>
    </row>
    <row r="29" spans="1:10" ht="38.25" x14ac:dyDescent="0.2">
      <c r="A29" s="15" t="s">
        <v>126</v>
      </c>
      <c r="B29" s="15" t="s">
        <v>374</v>
      </c>
      <c r="C29" s="15">
        <v>104917</v>
      </c>
      <c r="D29" s="145">
        <v>269003015</v>
      </c>
      <c r="E29" s="62" t="s">
        <v>409</v>
      </c>
      <c r="F29" s="20" t="s">
        <v>31</v>
      </c>
      <c r="G29" s="17">
        <v>15</v>
      </c>
      <c r="H29" s="74">
        <v>15.6</v>
      </c>
      <c r="I29" s="74">
        <v>19.559999999999999</v>
      </c>
      <c r="J29" s="176">
        <f t="shared" si="6"/>
        <v>293.39999999999998</v>
      </c>
    </row>
    <row r="30" spans="1:10" ht="38.25" x14ac:dyDescent="0.2">
      <c r="A30" s="15" t="s">
        <v>127</v>
      </c>
      <c r="B30" s="15" t="s">
        <v>374</v>
      </c>
      <c r="C30" s="15">
        <v>104919</v>
      </c>
      <c r="D30" s="145">
        <v>269003016</v>
      </c>
      <c r="E30" s="62" t="s">
        <v>392</v>
      </c>
      <c r="F30" s="20" t="s">
        <v>31</v>
      </c>
      <c r="G30" s="17">
        <v>112</v>
      </c>
      <c r="H30" s="74">
        <v>12.38</v>
      </c>
      <c r="I30" s="74">
        <v>15.57</v>
      </c>
      <c r="J30" s="176">
        <f t="shared" si="6"/>
        <v>1743.84</v>
      </c>
    </row>
    <row r="31" spans="1:10" ht="51" x14ac:dyDescent="0.2">
      <c r="A31" s="15" t="s">
        <v>128</v>
      </c>
      <c r="B31" s="15" t="s">
        <v>374</v>
      </c>
      <c r="C31" s="15">
        <v>96557</v>
      </c>
      <c r="D31" s="145">
        <v>269003017</v>
      </c>
      <c r="E31" s="62" t="s">
        <v>388</v>
      </c>
      <c r="F31" s="20" t="s">
        <v>29</v>
      </c>
      <c r="G31" s="66">
        <v>3.02</v>
      </c>
      <c r="H31" s="74">
        <v>786.43</v>
      </c>
      <c r="I31" s="74">
        <f t="shared" ref="I31" si="9">ROUND(H31+(H31*$J$7),2)</f>
        <v>975.8</v>
      </c>
      <c r="J31" s="176">
        <f t="shared" ref="J31" si="10">ROUND((G31*I31),2)</f>
        <v>2946.92</v>
      </c>
    </row>
    <row r="32" spans="1:10" x14ac:dyDescent="0.2">
      <c r="A32" s="178" t="s">
        <v>27</v>
      </c>
      <c r="B32" s="178"/>
      <c r="C32" s="178"/>
      <c r="D32" s="178"/>
      <c r="E32" s="178"/>
      <c r="F32" s="178"/>
      <c r="G32" s="178"/>
      <c r="H32" s="178"/>
      <c r="I32" s="178"/>
      <c r="J32" s="100">
        <f>SUM(J26:J31)</f>
        <v>10290.369999999999</v>
      </c>
    </row>
    <row r="33" spans="1:10" s="77" customFormat="1" x14ac:dyDescent="0.2">
      <c r="A33" s="177" t="s">
        <v>129</v>
      </c>
      <c r="B33" s="177"/>
      <c r="C33" s="76"/>
      <c r="D33" s="76"/>
      <c r="E33" s="179" t="s">
        <v>410</v>
      </c>
      <c r="F33" s="179"/>
      <c r="G33" s="179"/>
      <c r="H33" s="179"/>
      <c r="I33" s="179"/>
      <c r="J33" s="179"/>
    </row>
    <row r="34" spans="1:10" s="72" customFormat="1" ht="38.25" x14ac:dyDescent="0.2">
      <c r="A34" s="65" t="s">
        <v>130</v>
      </c>
      <c r="B34" s="15" t="s">
        <v>374</v>
      </c>
      <c r="C34" s="131">
        <v>96526</v>
      </c>
      <c r="D34" s="145">
        <v>269003018</v>
      </c>
      <c r="E34" s="18" t="s">
        <v>411</v>
      </c>
      <c r="F34" s="71" t="s">
        <v>29</v>
      </c>
      <c r="G34" s="66">
        <v>2.64</v>
      </c>
      <c r="H34" s="75">
        <v>239.52</v>
      </c>
      <c r="I34" s="75">
        <f>ROUND(H34+(H34*$J$7),2)</f>
        <v>297.2</v>
      </c>
      <c r="J34" s="176">
        <f t="shared" ref="J34" si="11">ROUND((G34*I34),2)</f>
        <v>784.61</v>
      </c>
    </row>
    <row r="35" spans="1:10" ht="38.25" x14ac:dyDescent="0.2">
      <c r="A35" s="15" t="s">
        <v>131</v>
      </c>
      <c r="B35" s="15" t="s">
        <v>374</v>
      </c>
      <c r="C35" s="15">
        <v>96536</v>
      </c>
      <c r="D35" s="145">
        <v>269003019</v>
      </c>
      <c r="E35" s="13" t="s">
        <v>412</v>
      </c>
      <c r="F35" s="20" t="s">
        <v>30</v>
      </c>
      <c r="G35" s="17">
        <v>37.65</v>
      </c>
      <c r="H35" s="74">
        <v>74.03</v>
      </c>
      <c r="I35" s="74">
        <f t="shared" si="5"/>
        <v>91.86</v>
      </c>
      <c r="J35" s="176">
        <f t="shared" si="6"/>
        <v>3458.53</v>
      </c>
    </row>
    <row r="36" spans="1:10" ht="38.25" x14ac:dyDescent="0.2">
      <c r="A36" s="15" t="s">
        <v>132</v>
      </c>
      <c r="B36" s="15" t="s">
        <v>374</v>
      </c>
      <c r="C36" s="15">
        <v>104916</v>
      </c>
      <c r="D36" s="145">
        <v>269003020</v>
      </c>
      <c r="E36" s="62" t="s">
        <v>391</v>
      </c>
      <c r="F36" s="20" t="s">
        <v>31</v>
      </c>
      <c r="G36" s="17">
        <v>42</v>
      </c>
      <c r="H36" s="74">
        <v>17.38</v>
      </c>
      <c r="I36" s="74">
        <f t="shared" si="5"/>
        <v>21.57</v>
      </c>
      <c r="J36" s="176">
        <f t="shared" si="6"/>
        <v>905.94</v>
      </c>
    </row>
    <row r="37" spans="1:10" ht="38.25" x14ac:dyDescent="0.2">
      <c r="A37" s="15" t="s">
        <v>133</v>
      </c>
      <c r="B37" s="15" t="s">
        <v>374</v>
      </c>
      <c r="C37" s="15">
        <v>104918</v>
      </c>
      <c r="D37" s="145">
        <v>269003021</v>
      </c>
      <c r="E37" s="62" t="s">
        <v>413</v>
      </c>
      <c r="F37" s="20" t="s">
        <v>31</v>
      </c>
      <c r="G37" s="17">
        <v>75</v>
      </c>
      <c r="H37" s="74">
        <v>14.1</v>
      </c>
      <c r="I37" s="74">
        <f t="shared" si="5"/>
        <v>17.5</v>
      </c>
      <c r="J37" s="176">
        <f t="shared" si="6"/>
        <v>1312.5</v>
      </c>
    </row>
    <row r="38" spans="1:10" ht="38.25" x14ac:dyDescent="0.2">
      <c r="A38" s="15" t="s">
        <v>134</v>
      </c>
      <c r="B38" s="15" t="s">
        <v>374</v>
      </c>
      <c r="C38" s="15">
        <v>104919</v>
      </c>
      <c r="D38" s="145">
        <v>269003022</v>
      </c>
      <c r="E38" s="62" t="s">
        <v>392</v>
      </c>
      <c r="F38" s="20" t="s">
        <v>31</v>
      </c>
      <c r="G38" s="17">
        <v>39</v>
      </c>
      <c r="H38" s="74">
        <v>12.38</v>
      </c>
      <c r="I38" s="74">
        <f t="shared" si="5"/>
        <v>15.36</v>
      </c>
      <c r="J38" s="176">
        <f t="shared" si="6"/>
        <v>599.04</v>
      </c>
    </row>
    <row r="39" spans="1:10" ht="51" x14ac:dyDescent="0.2">
      <c r="A39" s="15" t="s">
        <v>135</v>
      </c>
      <c r="B39" s="15" t="s">
        <v>374</v>
      </c>
      <c r="C39" s="15">
        <v>96557</v>
      </c>
      <c r="D39" s="145">
        <v>269003023</v>
      </c>
      <c r="E39" s="62" t="s">
        <v>388</v>
      </c>
      <c r="F39" s="20" t="s">
        <v>29</v>
      </c>
      <c r="G39" s="17">
        <v>2.64</v>
      </c>
      <c r="H39" s="74">
        <v>786.43</v>
      </c>
      <c r="I39" s="74">
        <f t="shared" si="5"/>
        <v>975.8</v>
      </c>
      <c r="J39" s="176">
        <f t="shared" si="6"/>
        <v>2576.11</v>
      </c>
    </row>
    <row r="40" spans="1:10" ht="12" customHeight="1" x14ac:dyDescent="0.2">
      <c r="A40" s="178" t="s">
        <v>27</v>
      </c>
      <c r="B40" s="178"/>
      <c r="C40" s="178"/>
      <c r="D40" s="178"/>
      <c r="E40" s="178"/>
      <c r="F40" s="178"/>
      <c r="G40" s="178"/>
      <c r="H40" s="178"/>
      <c r="I40" s="178"/>
      <c r="J40" s="100">
        <f>SUM(J34:J39)</f>
        <v>9636.73</v>
      </c>
    </row>
    <row r="41" spans="1:10" s="77" customFormat="1" x14ac:dyDescent="0.2">
      <c r="A41" s="177" t="s">
        <v>136</v>
      </c>
      <c r="B41" s="177"/>
      <c r="C41" s="76"/>
      <c r="D41" s="76"/>
      <c r="E41" s="179" t="s">
        <v>146</v>
      </c>
      <c r="F41" s="179"/>
      <c r="G41" s="179"/>
      <c r="H41" s="179"/>
      <c r="I41" s="179"/>
      <c r="J41" s="179"/>
    </row>
    <row r="42" spans="1:10" s="72" customFormat="1" ht="51" x14ac:dyDescent="0.2">
      <c r="A42" s="65" t="s">
        <v>137</v>
      </c>
      <c r="B42" s="15" t="s">
        <v>375</v>
      </c>
      <c r="C42" s="65" t="s">
        <v>396</v>
      </c>
      <c r="D42" s="145">
        <v>269003024</v>
      </c>
      <c r="E42" s="18" t="s">
        <v>397</v>
      </c>
      <c r="F42" s="71" t="s">
        <v>29</v>
      </c>
      <c r="G42" s="66">
        <v>1.91</v>
      </c>
      <c r="H42" s="75">
        <v>83.04</v>
      </c>
      <c r="I42" s="75">
        <f t="shared" ref="I42" si="12">ROUND(H42+(H42*$J$7),2)</f>
        <v>103.04</v>
      </c>
      <c r="J42" s="176">
        <f t="shared" ref="J42" si="13">ROUND((G42*I42),2)</f>
        <v>196.81</v>
      </c>
    </row>
    <row r="43" spans="1:10" ht="25.5" x14ac:dyDescent="0.2">
      <c r="A43" s="65" t="s">
        <v>415</v>
      </c>
      <c r="B43" s="15" t="s">
        <v>374</v>
      </c>
      <c r="C43" s="15">
        <v>95583</v>
      </c>
      <c r="D43" s="145">
        <v>269003025</v>
      </c>
      <c r="E43" s="13" t="s">
        <v>386</v>
      </c>
      <c r="F43" s="20" t="s">
        <v>31</v>
      </c>
      <c r="G43" s="17">
        <v>9.66</v>
      </c>
      <c r="H43" s="74">
        <v>16.489999999999998</v>
      </c>
      <c r="I43" s="74">
        <f>ROUND(H43+(H43*$J$7),2)</f>
        <v>20.46</v>
      </c>
      <c r="J43" s="99">
        <f>ROUND((G43*I43),2)</f>
        <v>197.64</v>
      </c>
    </row>
    <row r="44" spans="1:10" ht="25.5" x14ac:dyDescent="0.2">
      <c r="A44" s="65" t="s">
        <v>416</v>
      </c>
      <c r="B44" s="15" t="s">
        <v>374</v>
      </c>
      <c r="C44" s="15">
        <v>95577</v>
      </c>
      <c r="D44" s="145">
        <v>269003026</v>
      </c>
      <c r="E44" s="13" t="s">
        <v>77</v>
      </c>
      <c r="F44" s="20" t="s">
        <v>31</v>
      </c>
      <c r="G44" s="17">
        <v>45.43</v>
      </c>
      <c r="H44" s="74">
        <v>9.94</v>
      </c>
      <c r="I44" s="74">
        <f>ROUND(H44+(H44*$J$7),2)</f>
        <v>12.33</v>
      </c>
      <c r="J44" s="99">
        <f>ROUND((G44*I44),2)</f>
        <v>560.15</v>
      </c>
    </row>
    <row r="45" spans="1:10" ht="51" x14ac:dyDescent="0.2">
      <c r="A45" s="65" t="s">
        <v>417</v>
      </c>
      <c r="B45" s="15" t="s">
        <v>374</v>
      </c>
      <c r="C45" s="15">
        <v>96557</v>
      </c>
      <c r="D45" s="145">
        <v>269003027</v>
      </c>
      <c r="E45" s="62" t="s">
        <v>388</v>
      </c>
      <c r="F45" s="20" t="s">
        <v>29</v>
      </c>
      <c r="G45" s="17">
        <v>1.91</v>
      </c>
      <c r="H45" s="74">
        <v>786.43</v>
      </c>
      <c r="I45" s="74">
        <f t="shared" ref="I45" si="14">ROUND(H45+(H45*$J$7),2)</f>
        <v>975.8</v>
      </c>
      <c r="J45" s="99">
        <f t="shared" ref="J45" si="15">ROUND((G45*I45),2)</f>
        <v>1863.78</v>
      </c>
    </row>
    <row r="46" spans="1:10" ht="12" customHeight="1" x14ac:dyDescent="0.2">
      <c r="A46" s="178" t="s">
        <v>27</v>
      </c>
      <c r="B46" s="178"/>
      <c r="C46" s="178"/>
      <c r="D46" s="178"/>
      <c r="E46" s="178"/>
      <c r="F46" s="178"/>
      <c r="G46" s="178"/>
      <c r="H46" s="178"/>
      <c r="I46" s="178"/>
      <c r="J46" s="100">
        <f>SUM(J42:J45)</f>
        <v>2818.38</v>
      </c>
    </row>
    <row r="47" spans="1:10" s="77" customFormat="1" x14ac:dyDescent="0.2">
      <c r="A47" s="177" t="s">
        <v>138</v>
      </c>
      <c r="B47" s="177"/>
      <c r="C47" s="76"/>
      <c r="D47" s="76"/>
      <c r="E47" s="179" t="s">
        <v>148</v>
      </c>
      <c r="F47" s="179"/>
      <c r="G47" s="179"/>
      <c r="H47" s="179"/>
      <c r="I47" s="179"/>
      <c r="J47" s="179"/>
    </row>
    <row r="48" spans="1:10" s="67" customFormat="1" ht="38.25" x14ac:dyDescent="0.2">
      <c r="A48" s="65" t="s">
        <v>142</v>
      </c>
      <c r="B48" s="15" t="s">
        <v>374</v>
      </c>
      <c r="C48" s="65">
        <v>96522</v>
      </c>
      <c r="D48" s="145">
        <v>269003028</v>
      </c>
      <c r="E48" s="18" t="s">
        <v>389</v>
      </c>
      <c r="F48" s="20" t="s">
        <v>29</v>
      </c>
      <c r="G48" s="66">
        <v>1.87</v>
      </c>
      <c r="H48" s="75">
        <v>167.07</v>
      </c>
      <c r="I48" s="75">
        <f t="shared" ref="I48" si="16">ROUND(H48+(H48*$J$7),2)</f>
        <v>207.3</v>
      </c>
      <c r="J48" s="176">
        <f t="shared" ref="J48:J53" si="17">ROUND((G48*I48),2)</f>
        <v>387.65</v>
      </c>
    </row>
    <row r="49" spans="1:10" ht="38.25" x14ac:dyDescent="0.2">
      <c r="A49" s="65" t="s">
        <v>143</v>
      </c>
      <c r="B49" s="15" t="s">
        <v>374</v>
      </c>
      <c r="C49" s="15">
        <v>96534</v>
      </c>
      <c r="D49" s="145">
        <v>269003029</v>
      </c>
      <c r="E49" s="13" t="s">
        <v>390</v>
      </c>
      <c r="F49" s="20" t="s">
        <v>30</v>
      </c>
      <c r="G49" s="17">
        <v>12.48</v>
      </c>
      <c r="H49" s="74">
        <v>85.76</v>
      </c>
      <c r="I49" s="74">
        <f>ROUND(H49+(H49*$J$7),2)</f>
        <v>106.41</v>
      </c>
      <c r="J49" s="176">
        <f t="shared" si="17"/>
        <v>1328</v>
      </c>
    </row>
    <row r="50" spans="1:10" ht="38.25" x14ac:dyDescent="0.2">
      <c r="A50" s="65" t="s">
        <v>144</v>
      </c>
      <c r="B50" s="15" t="s">
        <v>374</v>
      </c>
      <c r="C50" s="15">
        <v>104916</v>
      </c>
      <c r="D50" s="145">
        <v>269003030</v>
      </c>
      <c r="E50" s="62" t="s">
        <v>391</v>
      </c>
      <c r="F50" s="20" t="s">
        <v>31</v>
      </c>
      <c r="G50" s="17">
        <v>126</v>
      </c>
      <c r="H50" s="74">
        <v>17.38</v>
      </c>
      <c r="I50" s="74">
        <f>ROUND(H50+(H50*$J$7),2)</f>
        <v>21.57</v>
      </c>
      <c r="J50" s="176">
        <f t="shared" si="17"/>
        <v>2717.82</v>
      </c>
    </row>
    <row r="51" spans="1:10" ht="38.25" x14ac:dyDescent="0.2">
      <c r="A51" s="65" t="s">
        <v>145</v>
      </c>
      <c r="B51" s="15" t="s">
        <v>374</v>
      </c>
      <c r="C51" s="15">
        <v>104917</v>
      </c>
      <c r="D51" s="145">
        <v>269003031</v>
      </c>
      <c r="E51" s="62" t="s">
        <v>409</v>
      </c>
      <c r="F51" s="20" t="s">
        <v>31</v>
      </c>
      <c r="G51" s="17">
        <v>15</v>
      </c>
      <c r="H51" s="74">
        <v>15.6</v>
      </c>
      <c r="I51" s="74">
        <v>19.559999999999999</v>
      </c>
      <c r="J51" s="176">
        <f t="shared" si="17"/>
        <v>293.39999999999998</v>
      </c>
    </row>
    <row r="52" spans="1:10" ht="38.25" x14ac:dyDescent="0.2">
      <c r="A52" s="65" t="s">
        <v>418</v>
      </c>
      <c r="B52" s="15" t="s">
        <v>374</v>
      </c>
      <c r="C52" s="15">
        <v>104919</v>
      </c>
      <c r="D52" s="145">
        <v>269003032</v>
      </c>
      <c r="E52" s="62" t="s">
        <v>392</v>
      </c>
      <c r="F52" s="20" t="s">
        <v>31</v>
      </c>
      <c r="G52" s="17">
        <v>112</v>
      </c>
      <c r="H52" s="74">
        <v>12.38</v>
      </c>
      <c r="I52" s="74">
        <v>15.57</v>
      </c>
      <c r="J52" s="176">
        <f t="shared" si="17"/>
        <v>1743.84</v>
      </c>
    </row>
    <row r="53" spans="1:10" ht="51" x14ac:dyDescent="0.2">
      <c r="A53" s="65" t="s">
        <v>419</v>
      </c>
      <c r="B53" s="15" t="s">
        <v>374</v>
      </c>
      <c r="C53" s="15">
        <v>96557</v>
      </c>
      <c r="D53" s="145">
        <v>269003033</v>
      </c>
      <c r="E53" s="62" t="s">
        <v>388</v>
      </c>
      <c r="F53" s="20" t="s">
        <v>29</v>
      </c>
      <c r="G53" s="66">
        <v>1.87</v>
      </c>
      <c r="H53" s="74">
        <v>786.43</v>
      </c>
      <c r="I53" s="74">
        <f t="shared" ref="I53" si="18">ROUND(H53+(H53*$J$7),2)</f>
        <v>975.8</v>
      </c>
      <c r="J53" s="176">
        <f t="shared" si="17"/>
        <v>1824.75</v>
      </c>
    </row>
    <row r="54" spans="1:10" x14ac:dyDescent="0.2">
      <c r="A54" s="178" t="s">
        <v>27</v>
      </c>
      <c r="B54" s="178"/>
      <c r="C54" s="178"/>
      <c r="D54" s="178"/>
      <c r="E54" s="178"/>
      <c r="F54" s="178"/>
      <c r="G54" s="178"/>
      <c r="H54" s="178"/>
      <c r="I54" s="178"/>
      <c r="J54" s="100">
        <f>SUM(J48:J53)</f>
        <v>8295.4599999999991</v>
      </c>
    </row>
    <row r="55" spans="1:10" s="77" customFormat="1" x14ac:dyDescent="0.2">
      <c r="A55" s="177" t="s">
        <v>149</v>
      </c>
      <c r="B55" s="177"/>
      <c r="C55" s="76"/>
      <c r="D55" s="76"/>
      <c r="E55" s="179" t="s">
        <v>155</v>
      </c>
      <c r="F55" s="179"/>
      <c r="G55" s="179"/>
      <c r="H55" s="179"/>
      <c r="I55" s="179"/>
      <c r="J55" s="179"/>
    </row>
    <row r="56" spans="1:10" s="72" customFormat="1" ht="38.25" x14ac:dyDescent="0.2">
      <c r="A56" s="65" t="s">
        <v>150</v>
      </c>
      <c r="B56" s="15" t="s">
        <v>374</v>
      </c>
      <c r="C56" s="131">
        <v>96526</v>
      </c>
      <c r="D56" s="145">
        <v>269003034</v>
      </c>
      <c r="E56" s="18" t="s">
        <v>411</v>
      </c>
      <c r="F56" s="71" t="s">
        <v>29</v>
      </c>
      <c r="G56" s="66">
        <v>1.65</v>
      </c>
      <c r="H56" s="75">
        <v>239.52</v>
      </c>
      <c r="I56" s="75">
        <f t="shared" ref="I56:I60" si="19">ROUND(H56+(H56*$J$7),2)</f>
        <v>297.2</v>
      </c>
      <c r="J56" s="176">
        <f t="shared" ref="J56:J60" si="20">ROUND((G56*I56),2)</f>
        <v>490.38</v>
      </c>
    </row>
    <row r="57" spans="1:10" ht="38.25" x14ac:dyDescent="0.2">
      <c r="A57" s="65" t="s">
        <v>151</v>
      </c>
      <c r="B57" s="15" t="s">
        <v>374</v>
      </c>
      <c r="C57" s="15">
        <v>96536</v>
      </c>
      <c r="D57" s="145">
        <v>269003035</v>
      </c>
      <c r="E57" s="13" t="s">
        <v>412</v>
      </c>
      <c r="F57" s="20" t="s">
        <v>30</v>
      </c>
      <c r="G57" s="17">
        <v>23.52</v>
      </c>
      <c r="H57" s="74">
        <v>74.03</v>
      </c>
      <c r="I57" s="74">
        <f t="shared" si="19"/>
        <v>91.86</v>
      </c>
      <c r="J57" s="176">
        <f t="shared" si="20"/>
        <v>2160.5500000000002</v>
      </c>
    </row>
    <row r="58" spans="1:10" ht="38.25" x14ac:dyDescent="0.2">
      <c r="A58" s="65" t="s">
        <v>152</v>
      </c>
      <c r="B58" s="15" t="s">
        <v>374</v>
      </c>
      <c r="C58" s="15">
        <v>104916</v>
      </c>
      <c r="D58" s="145">
        <v>269003036</v>
      </c>
      <c r="E58" s="62" t="s">
        <v>391</v>
      </c>
      <c r="F58" s="20" t="s">
        <v>31</v>
      </c>
      <c r="G58" s="17">
        <v>43.27</v>
      </c>
      <c r="H58" s="74">
        <v>17.38</v>
      </c>
      <c r="I58" s="74">
        <f t="shared" si="19"/>
        <v>21.57</v>
      </c>
      <c r="J58" s="176">
        <f t="shared" si="20"/>
        <v>933.33</v>
      </c>
    </row>
    <row r="59" spans="1:10" ht="38.25" x14ac:dyDescent="0.2">
      <c r="A59" s="65" t="s">
        <v>153</v>
      </c>
      <c r="B59" s="15" t="s">
        <v>374</v>
      </c>
      <c r="C59" s="15">
        <v>104919</v>
      </c>
      <c r="D59" s="145">
        <v>269003037</v>
      </c>
      <c r="E59" s="62" t="s">
        <v>392</v>
      </c>
      <c r="F59" s="20" t="s">
        <v>31</v>
      </c>
      <c r="G59" s="17">
        <v>104.02</v>
      </c>
      <c r="H59" s="74">
        <v>12.38</v>
      </c>
      <c r="I59" s="74">
        <f t="shared" si="19"/>
        <v>15.36</v>
      </c>
      <c r="J59" s="176">
        <f t="shared" si="20"/>
        <v>1597.75</v>
      </c>
    </row>
    <row r="60" spans="1:10" ht="51" x14ac:dyDescent="0.2">
      <c r="A60" s="65" t="s">
        <v>154</v>
      </c>
      <c r="B60" s="15" t="s">
        <v>374</v>
      </c>
      <c r="C60" s="15">
        <v>96557</v>
      </c>
      <c r="D60" s="145">
        <v>269003038</v>
      </c>
      <c r="E60" s="62" t="s">
        <v>388</v>
      </c>
      <c r="F60" s="20" t="s">
        <v>29</v>
      </c>
      <c r="G60" s="17">
        <v>1.65</v>
      </c>
      <c r="H60" s="74">
        <v>786.43</v>
      </c>
      <c r="I60" s="74">
        <f t="shared" si="19"/>
        <v>975.8</v>
      </c>
      <c r="J60" s="176">
        <f t="shared" si="20"/>
        <v>1610.07</v>
      </c>
    </row>
    <row r="61" spans="1:10" ht="12" customHeight="1" x14ac:dyDescent="0.2">
      <c r="A61" s="178" t="s">
        <v>27</v>
      </c>
      <c r="B61" s="178"/>
      <c r="C61" s="178"/>
      <c r="D61" s="178"/>
      <c r="E61" s="178"/>
      <c r="F61" s="178"/>
      <c r="G61" s="178"/>
      <c r="H61" s="178"/>
      <c r="I61" s="178"/>
      <c r="J61" s="100">
        <f>SUM(J56:J60)</f>
        <v>6792.08</v>
      </c>
    </row>
    <row r="62" spans="1:10" s="77" customFormat="1" x14ac:dyDescent="0.2">
      <c r="A62" s="177" t="s">
        <v>156</v>
      </c>
      <c r="B62" s="177"/>
      <c r="C62" s="76"/>
      <c r="D62" s="76"/>
      <c r="E62" s="179" t="s">
        <v>147</v>
      </c>
      <c r="F62" s="179"/>
      <c r="G62" s="179"/>
      <c r="H62" s="179"/>
      <c r="I62" s="179"/>
      <c r="J62" s="179"/>
    </row>
    <row r="63" spans="1:10" s="72" customFormat="1" ht="51" x14ac:dyDescent="0.2">
      <c r="A63" s="65" t="s">
        <v>157</v>
      </c>
      <c r="B63" s="15" t="s">
        <v>375</v>
      </c>
      <c r="C63" s="65" t="s">
        <v>396</v>
      </c>
      <c r="D63" s="145">
        <v>269003039</v>
      </c>
      <c r="E63" s="18" t="s">
        <v>397</v>
      </c>
      <c r="F63" s="71" t="s">
        <v>29</v>
      </c>
      <c r="G63" s="66">
        <v>2.35</v>
      </c>
      <c r="H63" s="75">
        <v>83.04</v>
      </c>
      <c r="I63" s="75">
        <f t="shared" ref="I63" si="21">ROUND(H63+(H63*$J$7),2)</f>
        <v>103.04</v>
      </c>
      <c r="J63" s="176">
        <f t="shared" ref="J63" si="22">ROUND((G63*I63),2)</f>
        <v>242.14</v>
      </c>
    </row>
    <row r="64" spans="1:10" ht="25.5" x14ac:dyDescent="0.2">
      <c r="A64" s="65" t="s">
        <v>158</v>
      </c>
      <c r="B64" s="15" t="s">
        <v>374</v>
      </c>
      <c r="C64" s="15">
        <v>95583</v>
      </c>
      <c r="D64" s="145">
        <v>269003040</v>
      </c>
      <c r="E64" s="13" t="s">
        <v>386</v>
      </c>
      <c r="F64" s="20" t="s">
        <v>31</v>
      </c>
      <c r="G64" s="17">
        <v>11.88</v>
      </c>
      <c r="H64" s="74">
        <v>16.489999999999998</v>
      </c>
      <c r="I64" s="74">
        <f>ROUND(H64+(H64*$J$7),2)</f>
        <v>20.46</v>
      </c>
      <c r="J64" s="99">
        <f>ROUND((G64*I64),2)</f>
        <v>243.06</v>
      </c>
    </row>
    <row r="65" spans="1:10" ht="25.5" x14ac:dyDescent="0.2">
      <c r="A65" s="65" t="s">
        <v>159</v>
      </c>
      <c r="B65" s="15" t="s">
        <v>374</v>
      </c>
      <c r="C65" s="15">
        <v>95577</v>
      </c>
      <c r="D65" s="145">
        <v>269003041</v>
      </c>
      <c r="E65" s="13" t="s">
        <v>77</v>
      </c>
      <c r="F65" s="20" t="s">
        <v>31</v>
      </c>
      <c r="G65" s="17">
        <v>55.9</v>
      </c>
      <c r="H65" s="74">
        <v>9.94</v>
      </c>
      <c r="I65" s="74">
        <f>ROUND(H65+(H65*$J$7),2)</f>
        <v>12.33</v>
      </c>
      <c r="J65" s="99">
        <f>ROUND((G65*I65),2)</f>
        <v>689.25</v>
      </c>
    </row>
    <row r="66" spans="1:10" ht="51" x14ac:dyDescent="0.2">
      <c r="A66" s="65" t="s">
        <v>160</v>
      </c>
      <c r="B66" s="15" t="s">
        <v>374</v>
      </c>
      <c r="C66" s="15">
        <v>96557</v>
      </c>
      <c r="D66" s="145">
        <v>269003042</v>
      </c>
      <c r="E66" s="62" t="s">
        <v>388</v>
      </c>
      <c r="F66" s="20" t="s">
        <v>29</v>
      </c>
      <c r="G66" s="17">
        <v>2.35</v>
      </c>
      <c r="H66" s="74">
        <v>786.43</v>
      </c>
      <c r="I66" s="74">
        <f t="shared" ref="I66" si="23">ROUND(H66+(H66*$J$7),2)</f>
        <v>975.8</v>
      </c>
      <c r="J66" s="99">
        <f t="shared" ref="J66" si="24">ROUND((G66*I66),2)</f>
        <v>2293.13</v>
      </c>
    </row>
    <row r="67" spans="1:10" ht="12" customHeight="1" x14ac:dyDescent="0.2">
      <c r="A67" s="178" t="s">
        <v>27</v>
      </c>
      <c r="B67" s="178"/>
      <c r="C67" s="178"/>
      <c r="D67" s="178"/>
      <c r="E67" s="178"/>
      <c r="F67" s="178"/>
      <c r="G67" s="178"/>
      <c r="H67" s="178"/>
      <c r="I67" s="178"/>
      <c r="J67" s="100">
        <f>SUM(J63:J66)</f>
        <v>3467.58</v>
      </c>
    </row>
    <row r="68" spans="1:10" s="77" customFormat="1" x14ac:dyDescent="0.2">
      <c r="A68" s="177" t="s">
        <v>162</v>
      </c>
      <c r="B68" s="177"/>
      <c r="C68" s="76"/>
      <c r="D68" s="76"/>
      <c r="E68" s="179" t="s">
        <v>172</v>
      </c>
      <c r="F68" s="179"/>
      <c r="G68" s="179"/>
      <c r="H68" s="179"/>
      <c r="I68" s="179"/>
      <c r="J68" s="179"/>
    </row>
    <row r="69" spans="1:10" s="67" customFormat="1" ht="38.25" x14ac:dyDescent="0.2">
      <c r="A69" s="65" t="s">
        <v>161</v>
      </c>
      <c r="B69" s="15" t="s">
        <v>374</v>
      </c>
      <c r="C69" s="65">
        <v>96522</v>
      </c>
      <c r="D69" s="145">
        <v>269003043</v>
      </c>
      <c r="E69" s="18" t="s">
        <v>389</v>
      </c>
      <c r="F69" s="20" t="s">
        <v>29</v>
      </c>
      <c r="G69" s="66">
        <v>2.2999999999999998</v>
      </c>
      <c r="H69" s="75">
        <v>167.07</v>
      </c>
      <c r="I69" s="75">
        <f t="shared" ref="I69" si="25">ROUND(H69+(H69*$J$7),2)</f>
        <v>207.3</v>
      </c>
      <c r="J69" s="176">
        <f t="shared" ref="J69:J74" si="26">ROUND((G69*I69),2)</f>
        <v>476.79</v>
      </c>
    </row>
    <row r="70" spans="1:10" ht="38.25" x14ac:dyDescent="0.2">
      <c r="A70" s="65" t="s">
        <v>163</v>
      </c>
      <c r="B70" s="15" t="s">
        <v>374</v>
      </c>
      <c r="C70" s="15">
        <v>96534</v>
      </c>
      <c r="D70" s="145">
        <v>269003044</v>
      </c>
      <c r="E70" s="13" t="s">
        <v>390</v>
      </c>
      <c r="F70" s="20" t="s">
        <v>30</v>
      </c>
      <c r="G70" s="17">
        <v>11.52</v>
      </c>
      <c r="H70" s="74">
        <v>85.76</v>
      </c>
      <c r="I70" s="74">
        <f>ROUND(H70+(H70*$J$7),2)</f>
        <v>106.41</v>
      </c>
      <c r="J70" s="176">
        <f t="shared" si="26"/>
        <v>1225.8399999999999</v>
      </c>
    </row>
    <row r="71" spans="1:10" ht="38.25" x14ac:dyDescent="0.2">
      <c r="A71" s="65" t="s">
        <v>164</v>
      </c>
      <c r="B71" s="15" t="s">
        <v>374</v>
      </c>
      <c r="C71" s="15">
        <v>104916</v>
      </c>
      <c r="D71" s="145">
        <v>269003045</v>
      </c>
      <c r="E71" s="62" t="s">
        <v>391</v>
      </c>
      <c r="F71" s="20" t="s">
        <v>31</v>
      </c>
      <c r="G71" s="17">
        <v>8.64</v>
      </c>
      <c r="H71" s="74">
        <v>17.38</v>
      </c>
      <c r="I71" s="74">
        <v>21.74</v>
      </c>
      <c r="J71" s="176">
        <f t="shared" si="26"/>
        <v>187.83</v>
      </c>
    </row>
    <row r="72" spans="1:10" ht="38.25" x14ac:dyDescent="0.2">
      <c r="A72" s="65" t="s">
        <v>165</v>
      </c>
      <c r="B72" s="15" t="s">
        <v>374</v>
      </c>
      <c r="C72" s="15">
        <v>104917</v>
      </c>
      <c r="D72" s="145">
        <v>269003046</v>
      </c>
      <c r="E72" s="62" t="s">
        <v>409</v>
      </c>
      <c r="F72" s="20" t="s">
        <v>31</v>
      </c>
      <c r="G72" s="17">
        <v>30.69</v>
      </c>
      <c r="H72" s="74">
        <v>15.6</v>
      </c>
      <c r="I72" s="74">
        <v>19.559999999999999</v>
      </c>
      <c r="J72" s="176">
        <f t="shared" si="26"/>
        <v>600.29999999999995</v>
      </c>
    </row>
    <row r="73" spans="1:10" ht="38.25" x14ac:dyDescent="0.2">
      <c r="A73" s="65" t="s">
        <v>420</v>
      </c>
      <c r="B73" s="15" t="s">
        <v>374</v>
      </c>
      <c r="C73" s="15">
        <v>104919</v>
      </c>
      <c r="D73" s="145">
        <v>269003047</v>
      </c>
      <c r="E73" s="62" t="s">
        <v>392</v>
      </c>
      <c r="F73" s="20" t="s">
        <v>31</v>
      </c>
      <c r="G73" s="17">
        <v>24.28</v>
      </c>
      <c r="H73" s="74">
        <v>12.38</v>
      </c>
      <c r="I73" s="74">
        <v>15.57</v>
      </c>
      <c r="J73" s="176">
        <f t="shared" si="26"/>
        <v>378.04</v>
      </c>
    </row>
    <row r="74" spans="1:10" ht="51" x14ac:dyDescent="0.2">
      <c r="A74" s="65" t="s">
        <v>421</v>
      </c>
      <c r="B74" s="15" t="s">
        <v>374</v>
      </c>
      <c r="C74" s="15">
        <v>96557</v>
      </c>
      <c r="D74" s="145">
        <v>269003048</v>
      </c>
      <c r="E74" s="62" t="s">
        <v>388</v>
      </c>
      <c r="F74" s="20" t="s">
        <v>29</v>
      </c>
      <c r="G74" s="66">
        <v>2.2999999999999998</v>
      </c>
      <c r="H74" s="74">
        <v>786.43</v>
      </c>
      <c r="I74" s="74">
        <f t="shared" ref="I74" si="27">ROUND(H74+(H74*$J$7),2)</f>
        <v>975.8</v>
      </c>
      <c r="J74" s="176">
        <f t="shared" si="26"/>
        <v>2244.34</v>
      </c>
    </row>
    <row r="75" spans="1:10" ht="12" customHeight="1" x14ac:dyDescent="0.2">
      <c r="A75" s="178" t="s">
        <v>27</v>
      </c>
      <c r="B75" s="178"/>
      <c r="C75" s="178"/>
      <c r="D75" s="178"/>
      <c r="E75" s="178"/>
      <c r="F75" s="178"/>
      <c r="G75" s="178"/>
      <c r="H75" s="178"/>
      <c r="I75" s="178"/>
      <c r="J75" s="100">
        <f>SUM(J69:J74)</f>
        <v>5113.1399999999994</v>
      </c>
    </row>
    <row r="76" spans="1:10" s="77" customFormat="1" x14ac:dyDescent="0.2">
      <c r="A76" s="177" t="s">
        <v>166</v>
      </c>
      <c r="B76" s="177"/>
      <c r="C76" s="76"/>
      <c r="D76" s="76"/>
      <c r="E76" s="179" t="s">
        <v>471</v>
      </c>
      <c r="F76" s="179"/>
      <c r="G76" s="179"/>
      <c r="H76" s="179"/>
      <c r="I76" s="179"/>
      <c r="J76" s="179"/>
    </row>
    <row r="77" spans="1:10" s="72" customFormat="1" ht="38.25" x14ac:dyDescent="0.2">
      <c r="A77" s="65" t="s">
        <v>167</v>
      </c>
      <c r="B77" s="15" t="s">
        <v>374</v>
      </c>
      <c r="C77" s="131">
        <v>96526</v>
      </c>
      <c r="D77" s="145">
        <v>269003049</v>
      </c>
      <c r="E77" s="18" t="s">
        <v>411</v>
      </c>
      <c r="F77" s="71" t="s">
        <v>29</v>
      </c>
      <c r="G77" s="66">
        <v>0.57999999999999996</v>
      </c>
      <c r="H77" s="75">
        <v>239.52</v>
      </c>
      <c r="I77" s="75">
        <f t="shared" ref="I77:I81" si="28">ROUND(H77+(H77*$J$7),2)</f>
        <v>297.2</v>
      </c>
      <c r="J77" s="176">
        <f t="shared" ref="J77:J81" si="29">ROUND((G77*I77),2)</f>
        <v>172.38</v>
      </c>
    </row>
    <row r="78" spans="1:10" ht="38.25" x14ac:dyDescent="0.2">
      <c r="A78" s="65" t="s">
        <v>168</v>
      </c>
      <c r="B78" s="15" t="s">
        <v>374</v>
      </c>
      <c r="C78" s="15">
        <v>96536</v>
      </c>
      <c r="D78" s="145">
        <v>269003050</v>
      </c>
      <c r="E78" s="13" t="s">
        <v>412</v>
      </c>
      <c r="F78" s="20" t="s">
        <v>30</v>
      </c>
      <c r="G78" s="17">
        <v>8.4</v>
      </c>
      <c r="H78" s="74">
        <v>74.03</v>
      </c>
      <c r="I78" s="74">
        <f t="shared" si="28"/>
        <v>91.86</v>
      </c>
      <c r="J78" s="176">
        <f t="shared" si="29"/>
        <v>771.62</v>
      </c>
    </row>
    <row r="79" spans="1:10" ht="38.25" x14ac:dyDescent="0.2">
      <c r="A79" s="65" t="s">
        <v>169</v>
      </c>
      <c r="B79" s="15" t="s">
        <v>374</v>
      </c>
      <c r="C79" s="15">
        <v>104916</v>
      </c>
      <c r="D79" s="145">
        <v>269003051</v>
      </c>
      <c r="E79" s="62" t="s">
        <v>391</v>
      </c>
      <c r="F79" s="20" t="s">
        <v>31</v>
      </c>
      <c r="G79" s="17">
        <v>17.38</v>
      </c>
      <c r="H79" s="74">
        <v>17.38</v>
      </c>
      <c r="I79" s="74">
        <f t="shared" si="28"/>
        <v>21.57</v>
      </c>
      <c r="J79" s="176">
        <f t="shared" si="29"/>
        <v>374.89</v>
      </c>
    </row>
    <row r="80" spans="1:10" ht="38.25" x14ac:dyDescent="0.2">
      <c r="A80" s="65" t="s">
        <v>170</v>
      </c>
      <c r="B80" s="15" t="s">
        <v>374</v>
      </c>
      <c r="C80" s="15">
        <v>104919</v>
      </c>
      <c r="D80" s="145">
        <v>269003052</v>
      </c>
      <c r="E80" s="62" t="s">
        <v>392</v>
      </c>
      <c r="F80" s="20" t="s">
        <v>31</v>
      </c>
      <c r="G80" s="17">
        <v>36.979999999999997</v>
      </c>
      <c r="H80" s="74">
        <v>12.38</v>
      </c>
      <c r="I80" s="74">
        <f t="shared" si="28"/>
        <v>15.36</v>
      </c>
      <c r="J80" s="176">
        <f t="shared" si="29"/>
        <v>568.01</v>
      </c>
    </row>
    <row r="81" spans="1:10" ht="51" x14ac:dyDescent="0.2">
      <c r="A81" s="65" t="s">
        <v>171</v>
      </c>
      <c r="B81" s="15" t="s">
        <v>374</v>
      </c>
      <c r="C81" s="15">
        <v>96557</v>
      </c>
      <c r="D81" s="145">
        <v>269003053</v>
      </c>
      <c r="E81" s="62" t="s">
        <v>388</v>
      </c>
      <c r="F81" s="20" t="s">
        <v>29</v>
      </c>
      <c r="G81" s="17">
        <v>0.57999999999999996</v>
      </c>
      <c r="H81" s="74">
        <v>786.43</v>
      </c>
      <c r="I81" s="74">
        <f t="shared" si="28"/>
        <v>975.8</v>
      </c>
      <c r="J81" s="176">
        <f t="shared" si="29"/>
        <v>565.96</v>
      </c>
    </row>
    <row r="82" spans="1:10" x14ac:dyDescent="0.2">
      <c r="A82" s="178" t="s">
        <v>27</v>
      </c>
      <c r="B82" s="178"/>
      <c r="C82" s="178"/>
      <c r="D82" s="178"/>
      <c r="E82" s="178"/>
      <c r="F82" s="178"/>
      <c r="G82" s="178"/>
      <c r="H82" s="178"/>
      <c r="I82" s="178"/>
      <c r="J82" s="100">
        <f>SUM(J77:J81)</f>
        <v>2452.8599999999997</v>
      </c>
    </row>
    <row r="83" spans="1:10" x14ac:dyDescent="0.2">
      <c r="A83" s="101" t="s">
        <v>355</v>
      </c>
      <c r="B83" s="101"/>
      <c r="C83" s="69"/>
      <c r="D83" s="69"/>
      <c r="E83" s="180" t="s">
        <v>414</v>
      </c>
      <c r="F83" s="180"/>
      <c r="G83" s="180"/>
      <c r="H83" s="180"/>
      <c r="I83" s="180"/>
      <c r="J83" s="180"/>
    </row>
    <row r="84" spans="1:10" ht="25.5" x14ac:dyDescent="0.2">
      <c r="A84" s="65" t="s">
        <v>356</v>
      </c>
      <c r="B84" s="15" t="s">
        <v>374</v>
      </c>
      <c r="C84" s="65">
        <v>98557</v>
      </c>
      <c r="D84" s="145">
        <v>269003054</v>
      </c>
      <c r="E84" s="109" t="s">
        <v>78</v>
      </c>
      <c r="F84" s="71" t="s">
        <v>30</v>
      </c>
      <c r="G84" s="66">
        <v>39.42</v>
      </c>
      <c r="H84" s="75">
        <v>42.25</v>
      </c>
      <c r="I84" s="75">
        <f t="shared" ref="I84" si="30">ROUND(H84+(H84*$J$7),2)</f>
        <v>52.42</v>
      </c>
      <c r="J84" s="176">
        <f t="shared" ref="J84" si="31">ROUND((G84*I84),2)</f>
        <v>2066.4</v>
      </c>
    </row>
    <row r="85" spans="1:10" x14ac:dyDescent="0.2">
      <c r="A85" s="178" t="s">
        <v>27</v>
      </c>
      <c r="B85" s="178"/>
      <c r="C85" s="178"/>
      <c r="D85" s="178"/>
      <c r="E85" s="178"/>
      <c r="F85" s="178"/>
      <c r="G85" s="178"/>
      <c r="H85" s="178"/>
      <c r="I85" s="178"/>
      <c r="J85" s="100">
        <f>SUM(J84)</f>
        <v>2066.4</v>
      </c>
    </row>
    <row r="86" spans="1:10" x14ac:dyDescent="0.2">
      <c r="A86" s="178" t="s">
        <v>472</v>
      </c>
      <c r="B86" s="178"/>
      <c r="C86" s="178"/>
      <c r="D86" s="178"/>
      <c r="E86" s="178"/>
      <c r="F86" s="178"/>
      <c r="G86" s="178"/>
      <c r="H86" s="178"/>
      <c r="I86" s="178"/>
      <c r="J86" s="100">
        <f>J24+J32+J40+J46+J54+J61+J67+J75+J82+J85</f>
        <v>55492.46</v>
      </c>
    </row>
    <row r="87" spans="1:10" s="70" customFormat="1" ht="12" customHeight="1" x14ac:dyDescent="0.2">
      <c r="A87" s="101">
        <v>3</v>
      </c>
      <c r="B87" s="101"/>
      <c r="C87" s="22"/>
      <c r="D87" s="22"/>
      <c r="E87" s="180" t="s">
        <v>422</v>
      </c>
      <c r="F87" s="180"/>
      <c r="G87" s="180"/>
      <c r="H87" s="180"/>
      <c r="I87" s="180"/>
      <c r="J87" s="180"/>
    </row>
    <row r="88" spans="1:10" s="70" customFormat="1" ht="12" customHeight="1" x14ac:dyDescent="0.2">
      <c r="A88" s="101" t="s">
        <v>93</v>
      </c>
      <c r="B88" s="101"/>
      <c r="C88" s="22"/>
      <c r="D88" s="22"/>
      <c r="E88" s="180" t="s">
        <v>423</v>
      </c>
      <c r="F88" s="180"/>
      <c r="G88" s="180"/>
      <c r="H88" s="180"/>
      <c r="I88" s="180"/>
      <c r="J88" s="180"/>
    </row>
    <row r="89" spans="1:10" ht="51" x14ac:dyDescent="0.2">
      <c r="A89" s="15" t="s">
        <v>80</v>
      </c>
      <c r="B89" s="15" t="s">
        <v>374</v>
      </c>
      <c r="C89" s="15">
        <v>92419</v>
      </c>
      <c r="D89" s="145">
        <v>269003055</v>
      </c>
      <c r="E89" s="64" t="s">
        <v>425</v>
      </c>
      <c r="F89" s="15" t="s">
        <v>30</v>
      </c>
      <c r="G89" s="54">
        <v>27.54</v>
      </c>
      <c r="H89" s="74">
        <v>94.93</v>
      </c>
      <c r="I89" s="74">
        <f>ROUND(H89+(H89*$J$7),2)</f>
        <v>117.79</v>
      </c>
      <c r="J89" s="99">
        <f t="shared" ref="J89:J105" si="32">ROUND((G89*I89),2)</f>
        <v>3243.94</v>
      </c>
    </row>
    <row r="90" spans="1:10" ht="38.25" x14ac:dyDescent="0.2">
      <c r="A90" s="15" t="s">
        <v>81</v>
      </c>
      <c r="B90" s="15" t="s">
        <v>374</v>
      </c>
      <c r="C90" s="15">
        <v>92759</v>
      </c>
      <c r="D90" s="145">
        <v>269003056</v>
      </c>
      <c r="E90" s="19" t="s">
        <v>426</v>
      </c>
      <c r="F90" s="15" t="s">
        <v>31</v>
      </c>
      <c r="G90" s="17">
        <v>68</v>
      </c>
      <c r="H90" s="74">
        <v>14.22</v>
      </c>
      <c r="I90" s="74">
        <f t="shared" ref="I90:I93" si="33">ROUND(H90+(H90*$J$7),2)</f>
        <v>17.64</v>
      </c>
      <c r="J90" s="99">
        <f t="shared" ref="J90:J94" si="34">ROUND((G90*I90),2)</f>
        <v>1199.52</v>
      </c>
    </row>
    <row r="91" spans="1:10" ht="38.25" x14ac:dyDescent="0.2">
      <c r="A91" s="15" t="s">
        <v>82</v>
      </c>
      <c r="B91" s="15" t="s">
        <v>374</v>
      </c>
      <c r="C91" s="60">
        <v>92760</v>
      </c>
      <c r="D91" s="145">
        <v>269003057</v>
      </c>
      <c r="E91" s="19" t="s">
        <v>427</v>
      </c>
      <c r="F91" s="15" t="s">
        <v>31</v>
      </c>
      <c r="G91" s="61">
        <v>5</v>
      </c>
      <c r="H91" s="78">
        <v>12.91</v>
      </c>
      <c r="I91" s="74">
        <f t="shared" si="33"/>
        <v>16.02</v>
      </c>
      <c r="J91" s="99">
        <f t="shared" si="34"/>
        <v>80.099999999999994</v>
      </c>
    </row>
    <row r="92" spans="1:10" ht="51" x14ac:dyDescent="0.2">
      <c r="A92" s="15" t="s">
        <v>83</v>
      </c>
      <c r="B92" s="15" t="s">
        <v>374</v>
      </c>
      <c r="C92" s="60">
        <v>104108</v>
      </c>
      <c r="D92" s="145">
        <v>269003058</v>
      </c>
      <c r="E92" s="19" t="s">
        <v>428</v>
      </c>
      <c r="F92" s="15" t="s">
        <v>31</v>
      </c>
      <c r="G92" s="61">
        <v>181</v>
      </c>
      <c r="H92" s="78">
        <v>12.47</v>
      </c>
      <c r="I92" s="74">
        <f t="shared" si="33"/>
        <v>15.47</v>
      </c>
      <c r="J92" s="99">
        <f t="shared" si="34"/>
        <v>2800.07</v>
      </c>
    </row>
    <row r="93" spans="1:10" ht="51" x14ac:dyDescent="0.2">
      <c r="A93" s="15" t="s">
        <v>84</v>
      </c>
      <c r="B93" s="15" t="s">
        <v>374</v>
      </c>
      <c r="C93" s="15">
        <v>104107</v>
      </c>
      <c r="D93" s="145">
        <v>269003059</v>
      </c>
      <c r="E93" s="19" t="s">
        <v>429</v>
      </c>
      <c r="F93" s="15" t="s">
        <v>31</v>
      </c>
      <c r="G93" s="61">
        <v>18</v>
      </c>
      <c r="H93" s="78">
        <v>10.43</v>
      </c>
      <c r="I93" s="74">
        <f t="shared" si="33"/>
        <v>12.94</v>
      </c>
      <c r="J93" s="99">
        <f t="shared" si="34"/>
        <v>232.92</v>
      </c>
    </row>
    <row r="94" spans="1:10" ht="38.25" x14ac:dyDescent="0.2">
      <c r="A94" s="15" t="s">
        <v>85</v>
      </c>
      <c r="B94" s="15" t="s">
        <v>374</v>
      </c>
      <c r="C94" s="15">
        <v>103672</v>
      </c>
      <c r="D94" s="145">
        <v>269003060</v>
      </c>
      <c r="E94" s="19" t="s">
        <v>430</v>
      </c>
      <c r="F94" s="15" t="s">
        <v>29</v>
      </c>
      <c r="G94" s="61">
        <v>1.93</v>
      </c>
      <c r="H94" s="78">
        <v>712</v>
      </c>
      <c r="I94" s="74">
        <f>ROUND(H94+(H94*$J$7),2)</f>
        <v>883.45</v>
      </c>
      <c r="J94" s="99">
        <f t="shared" si="34"/>
        <v>1705.06</v>
      </c>
    </row>
    <row r="95" spans="1:10" ht="12" customHeight="1" x14ac:dyDescent="0.2">
      <c r="A95" s="178" t="s">
        <v>27</v>
      </c>
      <c r="B95" s="178"/>
      <c r="C95" s="178"/>
      <c r="D95" s="178"/>
      <c r="E95" s="178"/>
      <c r="F95" s="178"/>
      <c r="G95" s="178"/>
      <c r="H95" s="178"/>
      <c r="I95" s="178"/>
      <c r="J95" s="100">
        <f>SUM(J89:J94)</f>
        <v>9261.61</v>
      </c>
    </row>
    <row r="96" spans="1:10" s="70" customFormat="1" ht="12" customHeight="1" x14ac:dyDescent="0.2">
      <c r="A96" s="101" t="s">
        <v>28</v>
      </c>
      <c r="B96" s="101"/>
      <c r="C96" s="22"/>
      <c r="D96" s="22"/>
      <c r="E96" s="180" t="s">
        <v>424</v>
      </c>
      <c r="F96" s="180"/>
      <c r="G96" s="180"/>
      <c r="H96" s="180"/>
      <c r="I96" s="180"/>
      <c r="J96" s="180"/>
    </row>
    <row r="97" spans="1:10" ht="51" x14ac:dyDescent="0.2">
      <c r="A97" s="15" t="s">
        <v>86</v>
      </c>
      <c r="B97" s="15" t="s">
        <v>374</v>
      </c>
      <c r="C97" s="15">
        <v>92455</v>
      </c>
      <c r="D97" s="145">
        <v>269003061</v>
      </c>
      <c r="E97" s="19" t="s">
        <v>431</v>
      </c>
      <c r="F97" s="15" t="s">
        <v>30</v>
      </c>
      <c r="G97" s="17">
        <v>37.65</v>
      </c>
      <c r="H97" s="74">
        <v>167.04</v>
      </c>
      <c r="I97" s="74">
        <f>ROUND(H97+(H97*$J$7),2)</f>
        <v>207.26</v>
      </c>
      <c r="J97" s="99">
        <f>ROUND((G97*I97),2)</f>
        <v>7803.34</v>
      </c>
    </row>
    <row r="98" spans="1:10" ht="38.25" x14ac:dyDescent="0.2">
      <c r="A98" s="15" t="s">
        <v>87</v>
      </c>
      <c r="B98" s="15" t="s">
        <v>374</v>
      </c>
      <c r="C98" s="15">
        <v>92759</v>
      </c>
      <c r="D98" s="145">
        <v>269003062</v>
      </c>
      <c r="E98" s="19" t="s">
        <v>426</v>
      </c>
      <c r="F98" s="15" t="s">
        <v>31</v>
      </c>
      <c r="G98" s="17">
        <v>38</v>
      </c>
      <c r="H98" s="74">
        <v>14.22</v>
      </c>
      <c r="I98" s="74">
        <f t="shared" ref="I98:I101" si="35">ROUND(H98+(H98*$J$7),2)</f>
        <v>17.64</v>
      </c>
      <c r="J98" s="99">
        <f t="shared" ref="J98:J102" si="36">ROUND((G98*I98),2)</f>
        <v>670.32</v>
      </c>
    </row>
    <row r="99" spans="1:10" ht="38.25" x14ac:dyDescent="0.2">
      <c r="A99" s="15" t="s">
        <v>518</v>
      </c>
      <c r="B99" s="15" t="s">
        <v>374</v>
      </c>
      <c r="C99" s="15">
        <v>92761</v>
      </c>
      <c r="D99" s="145">
        <v>269003207</v>
      </c>
      <c r="E99" s="19" t="s">
        <v>519</v>
      </c>
      <c r="F99" s="15" t="s">
        <v>31</v>
      </c>
      <c r="G99" s="17">
        <v>34</v>
      </c>
      <c r="H99" s="74">
        <v>11.8</v>
      </c>
      <c r="I99" s="74">
        <f t="shared" ref="I99" si="37">ROUND(H99+(H99*$J$7),2)</f>
        <v>14.64</v>
      </c>
      <c r="J99" s="99">
        <f t="shared" ref="J99" si="38">ROUND((G99*I99),2)</f>
        <v>497.76</v>
      </c>
    </row>
    <row r="100" spans="1:10" ht="51" x14ac:dyDescent="0.2">
      <c r="A100" s="15" t="s">
        <v>88</v>
      </c>
      <c r="B100" s="15" t="s">
        <v>374</v>
      </c>
      <c r="C100" s="60">
        <v>104108</v>
      </c>
      <c r="D100" s="145">
        <v>269003063</v>
      </c>
      <c r="E100" s="19" t="s">
        <v>428</v>
      </c>
      <c r="F100" s="15" t="s">
        <v>31</v>
      </c>
      <c r="G100" s="61">
        <v>84</v>
      </c>
      <c r="H100" s="78">
        <v>12.47</v>
      </c>
      <c r="I100" s="74">
        <f t="shared" si="35"/>
        <v>15.47</v>
      </c>
      <c r="J100" s="99">
        <f t="shared" si="36"/>
        <v>1299.48</v>
      </c>
    </row>
    <row r="101" spans="1:10" ht="51" x14ac:dyDescent="0.2">
      <c r="A101" s="15" t="s">
        <v>89</v>
      </c>
      <c r="B101" s="15" t="s">
        <v>374</v>
      </c>
      <c r="C101" s="15">
        <v>104107</v>
      </c>
      <c r="D101" s="145">
        <v>269003064</v>
      </c>
      <c r="E101" s="19" t="s">
        <v>429</v>
      </c>
      <c r="F101" s="15" t="s">
        <v>31</v>
      </c>
      <c r="G101" s="61">
        <v>11</v>
      </c>
      <c r="H101" s="78">
        <v>10.43</v>
      </c>
      <c r="I101" s="74">
        <f t="shared" si="35"/>
        <v>12.94</v>
      </c>
      <c r="J101" s="99">
        <f t="shared" si="36"/>
        <v>142.34</v>
      </c>
    </row>
    <row r="102" spans="1:10" ht="51" x14ac:dyDescent="0.2">
      <c r="A102" s="15" t="s">
        <v>90</v>
      </c>
      <c r="B102" s="15" t="s">
        <v>374</v>
      </c>
      <c r="C102" s="15">
        <v>103674</v>
      </c>
      <c r="D102" s="145">
        <v>269003065</v>
      </c>
      <c r="E102" s="19" t="s">
        <v>432</v>
      </c>
      <c r="F102" s="15" t="s">
        <v>29</v>
      </c>
      <c r="G102" s="61">
        <v>2.82</v>
      </c>
      <c r="H102" s="78">
        <v>737.21</v>
      </c>
      <c r="I102" s="74">
        <f>ROUND(H102+(H102*$J$7),2)</f>
        <v>914.73</v>
      </c>
      <c r="J102" s="99">
        <f t="shared" si="36"/>
        <v>2579.54</v>
      </c>
    </row>
    <row r="103" spans="1:10" x14ac:dyDescent="0.2">
      <c r="A103" s="178" t="s">
        <v>27</v>
      </c>
      <c r="B103" s="178"/>
      <c r="C103" s="178"/>
      <c r="D103" s="178"/>
      <c r="E103" s="178"/>
      <c r="F103" s="178"/>
      <c r="G103" s="178"/>
      <c r="H103" s="178"/>
      <c r="I103" s="178"/>
      <c r="J103" s="100">
        <f>SUM(J97:J102)</f>
        <v>12992.779999999999</v>
      </c>
    </row>
    <row r="104" spans="1:10" s="70" customFormat="1" ht="12" customHeight="1" x14ac:dyDescent="0.2">
      <c r="A104" s="101" t="s">
        <v>173</v>
      </c>
      <c r="B104" s="101"/>
      <c r="C104" s="22"/>
      <c r="D104" s="22"/>
      <c r="E104" s="180" t="s">
        <v>433</v>
      </c>
      <c r="F104" s="180"/>
      <c r="G104" s="180"/>
      <c r="H104" s="180"/>
      <c r="I104" s="180"/>
      <c r="J104" s="180"/>
    </row>
    <row r="105" spans="1:10" s="67" customFormat="1" ht="51" x14ac:dyDescent="0.2">
      <c r="A105" s="65" t="s">
        <v>174</v>
      </c>
      <c r="B105" s="15" t="s">
        <v>374</v>
      </c>
      <c r="C105" s="65">
        <v>106059</v>
      </c>
      <c r="D105" s="145">
        <v>269003066</v>
      </c>
      <c r="E105" s="64" t="s">
        <v>458</v>
      </c>
      <c r="F105" s="65" t="s">
        <v>30</v>
      </c>
      <c r="G105" s="73">
        <v>56.18</v>
      </c>
      <c r="H105" s="96">
        <v>213.88</v>
      </c>
      <c r="I105" s="75">
        <f t="shared" ref="I105" si="39">ROUND(H105+(H105*$J$7),2)</f>
        <v>265.38</v>
      </c>
      <c r="J105" s="176">
        <f t="shared" si="32"/>
        <v>14909.05</v>
      </c>
    </row>
    <row r="106" spans="1:10" x14ac:dyDescent="0.2">
      <c r="A106" s="178" t="s">
        <v>27</v>
      </c>
      <c r="B106" s="178"/>
      <c r="C106" s="178"/>
      <c r="D106" s="178"/>
      <c r="E106" s="178"/>
      <c r="F106" s="178"/>
      <c r="G106" s="178"/>
      <c r="H106" s="178"/>
      <c r="I106" s="178"/>
      <c r="J106" s="100">
        <f>SUM(J105)</f>
        <v>14909.05</v>
      </c>
    </row>
    <row r="107" spans="1:10" s="70" customFormat="1" ht="12" customHeight="1" x14ac:dyDescent="0.2">
      <c r="A107" s="101" t="s">
        <v>175</v>
      </c>
      <c r="B107" s="101"/>
      <c r="C107" s="22"/>
      <c r="D107" s="22"/>
      <c r="E107" s="180" t="s">
        <v>176</v>
      </c>
      <c r="F107" s="180"/>
      <c r="G107" s="180"/>
      <c r="H107" s="180"/>
      <c r="I107" s="180"/>
      <c r="J107" s="180"/>
    </row>
    <row r="108" spans="1:10" ht="51" x14ac:dyDescent="0.2">
      <c r="A108" s="15" t="s">
        <v>177</v>
      </c>
      <c r="B108" s="15" t="s">
        <v>374</v>
      </c>
      <c r="C108" s="15">
        <v>92419</v>
      </c>
      <c r="D108" s="145">
        <v>269003067</v>
      </c>
      <c r="E108" s="64" t="s">
        <v>425</v>
      </c>
      <c r="F108" s="15" t="s">
        <v>30</v>
      </c>
      <c r="G108" s="54">
        <v>17.940000000000001</v>
      </c>
      <c r="H108" s="74">
        <v>94.93</v>
      </c>
      <c r="I108" s="74">
        <f>ROUND(H108+(H108*$J$7),2)</f>
        <v>117.79</v>
      </c>
      <c r="J108" s="99">
        <f t="shared" ref="J108:J111" si="40">ROUND((G108*I108),2)</f>
        <v>2113.15</v>
      </c>
    </row>
    <row r="109" spans="1:10" ht="38.25" x14ac:dyDescent="0.2">
      <c r="A109" s="15" t="s">
        <v>178</v>
      </c>
      <c r="B109" s="15" t="s">
        <v>374</v>
      </c>
      <c r="C109" s="15">
        <v>92759</v>
      </c>
      <c r="D109" s="145">
        <v>269003068</v>
      </c>
      <c r="E109" s="19" t="s">
        <v>426</v>
      </c>
      <c r="F109" s="15" t="s">
        <v>31</v>
      </c>
      <c r="G109" s="17">
        <v>30.69</v>
      </c>
      <c r="H109" s="74">
        <v>14.22</v>
      </c>
      <c r="I109" s="74">
        <f t="shared" ref="I109:I110" si="41">ROUND(H109+(H109*$J$7),2)</f>
        <v>17.64</v>
      </c>
      <c r="J109" s="99">
        <f t="shared" si="40"/>
        <v>541.37</v>
      </c>
    </row>
    <row r="110" spans="1:10" ht="51" x14ac:dyDescent="0.2">
      <c r="A110" s="15" t="s">
        <v>179</v>
      </c>
      <c r="B110" s="15" t="s">
        <v>374</v>
      </c>
      <c r="C110" s="60">
        <v>104108</v>
      </c>
      <c r="D110" s="145">
        <v>269003069</v>
      </c>
      <c r="E110" s="19" t="s">
        <v>428</v>
      </c>
      <c r="F110" s="15" t="s">
        <v>31</v>
      </c>
      <c r="G110" s="61">
        <v>73.790000000000006</v>
      </c>
      <c r="H110" s="78">
        <v>12.47</v>
      </c>
      <c r="I110" s="74">
        <f t="shared" si="41"/>
        <v>15.47</v>
      </c>
      <c r="J110" s="99">
        <f t="shared" si="40"/>
        <v>1141.53</v>
      </c>
    </row>
    <row r="111" spans="1:10" ht="38.25" x14ac:dyDescent="0.2">
      <c r="A111" s="15" t="s">
        <v>180</v>
      </c>
      <c r="B111" s="15" t="s">
        <v>374</v>
      </c>
      <c r="C111" s="15">
        <v>103672</v>
      </c>
      <c r="D111" s="145">
        <v>269003070</v>
      </c>
      <c r="E111" s="19" t="s">
        <v>430</v>
      </c>
      <c r="F111" s="15" t="s">
        <v>29</v>
      </c>
      <c r="G111" s="61">
        <v>1.25</v>
      </c>
      <c r="H111" s="78">
        <v>712</v>
      </c>
      <c r="I111" s="74">
        <f>ROUND(H111+(H111*$J$7),2)</f>
        <v>883.45</v>
      </c>
      <c r="J111" s="99">
        <f t="shared" si="40"/>
        <v>1104.31</v>
      </c>
    </row>
    <row r="112" spans="1:10" x14ac:dyDescent="0.2">
      <c r="A112" s="178" t="s">
        <v>27</v>
      </c>
      <c r="B112" s="178"/>
      <c r="C112" s="178"/>
      <c r="D112" s="178"/>
      <c r="E112" s="178"/>
      <c r="F112" s="178"/>
      <c r="G112" s="178"/>
      <c r="H112" s="178"/>
      <c r="I112" s="178"/>
      <c r="J112" s="100">
        <f>SUM(J108:J111)</f>
        <v>4900.3600000000006</v>
      </c>
    </row>
    <row r="113" spans="1:10" s="70" customFormat="1" ht="12" customHeight="1" x14ac:dyDescent="0.2">
      <c r="A113" s="101" t="s">
        <v>182</v>
      </c>
      <c r="B113" s="101"/>
      <c r="C113" s="22"/>
      <c r="D113" s="22"/>
      <c r="E113" s="180" t="s">
        <v>181</v>
      </c>
      <c r="F113" s="180"/>
      <c r="G113" s="180"/>
      <c r="H113" s="180"/>
      <c r="I113" s="180"/>
      <c r="J113" s="180"/>
    </row>
    <row r="114" spans="1:10" ht="51" x14ac:dyDescent="0.2">
      <c r="A114" s="15" t="s">
        <v>183</v>
      </c>
      <c r="B114" s="15" t="s">
        <v>374</v>
      </c>
      <c r="C114" s="15">
        <v>92455</v>
      </c>
      <c r="D114" s="145">
        <v>269003071</v>
      </c>
      <c r="E114" s="19" t="s">
        <v>431</v>
      </c>
      <c r="F114" s="15" t="s">
        <v>30</v>
      </c>
      <c r="G114" s="17">
        <v>23.52</v>
      </c>
      <c r="H114" s="74">
        <v>167.04</v>
      </c>
      <c r="I114" s="74">
        <f>ROUND(H114+(H114*$J$7),2)</f>
        <v>207.26</v>
      </c>
      <c r="J114" s="99">
        <f>ROUND((G114*I114),2)</f>
        <v>4874.76</v>
      </c>
    </row>
    <row r="115" spans="1:10" ht="38.25" x14ac:dyDescent="0.2">
      <c r="A115" s="15" t="s">
        <v>184</v>
      </c>
      <c r="B115" s="15" t="s">
        <v>374</v>
      </c>
      <c r="C115" s="15">
        <v>92759</v>
      </c>
      <c r="D115" s="145">
        <v>269003072</v>
      </c>
      <c r="E115" s="19" t="s">
        <v>426</v>
      </c>
      <c r="F115" s="15" t="s">
        <v>31</v>
      </c>
      <c r="G115" s="17">
        <v>43.26</v>
      </c>
      <c r="H115" s="74">
        <v>14.22</v>
      </c>
      <c r="I115" s="74">
        <f t="shared" ref="I115:I116" si="42">ROUND(H115+(H115*$J$7),2)</f>
        <v>17.64</v>
      </c>
      <c r="J115" s="99">
        <f t="shared" ref="J115:J117" si="43">ROUND((G115*I115),2)</f>
        <v>763.11</v>
      </c>
    </row>
    <row r="116" spans="1:10" ht="51" x14ac:dyDescent="0.2">
      <c r="A116" s="15" t="s">
        <v>185</v>
      </c>
      <c r="B116" s="15" t="s">
        <v>374</v>
      </c>
      <c r="C116" s="60">
        <v>104108</v>
      </c>
      <c r="D116" s="145">
        <v>269003073</v>
      </c>
      <c r="E116" s="19" t="s">
        <v>428</v>
      </c>
      <c r="F116" s="15" t="s">
        <v>31</v>
      </c>
      <c r="G116" s="61">
        <v>104.02</v>
      </c>
      <c r="H116" s="78">
        <v>12.47</v>
      </c>
      <c r="I116" s="74">
        <f t="shared" si="42"/>
        <v>15.47</v>
      </c>
      <c r="J116" s="99">
        <f t="shared" si="43"/>
        <v>1609.19</v>
      </c>
    </row>
    <row r="117" spans="1:10" ht="51" x14ac:dyDescent="0.2">
      <c r="A117" s="15" t="s">
        <v>186</v>
      </c>
      <c r="B117" s="15" t="s">
        <v>374</v>
      </c>
      <c r="C117" s="15">
        <v>103674</v>
      </c>
      <c r="D117" s="145">
        <v>269003074</v>
      </c>
      <c r="E117" s="19" t="s">
        <v>432</v>
      </c>
      <c r="F117" s="15" t="s">
        <v>29</v>
      </c>
      <c r="G117" s="61">
        <v>1.65</v>
      </c>
      <c r="H117" s="78">
        <v>737.21</v>
      </c>
      <c r="I117" s="74">
        <f>ROUND(H117+(H117*$J$7),2)</f>
        <v>914.73</v>
      </c>
      <c r="J117" s="99">
        <f t="shared" si="43"/>
        <v>1509.3</v>
      </c>
    </row>
    <row r="118" spans="1:10" ht="12" customHeight="1" x14ac:dyDescent="0.2">
      <c r="A118" s="178" t="s">
        <v>27</v>
      </c>
      <c r="B118" s="178"/>
      <c r="C118" s="178"/>
      <c r="D118" s="178"/>
      <c r="E118" s="178"/>
      <c r="F118" s="178"/>
      <c r="G118" s="178"/>
      <c r="H118" s="178"/>
      <c r="I118" s="178"/>
      <c r="J118" s="100">
        <f>SUM(J114:J117)</f>
        <v>8756.3599999999988</v>
      </c>
    </row>
    <row r="119" spans="1:10" s="70" customFormat="1" ht="12" customHeight="1" x14ac:dyDescent="0.2">
      <c r="A119" s="101" t="s">
        <v>188</v>
      </c>
      <c r="B119" s="101"/>
      <c r="C119" s="22"/>
      <c r="D119" s="22"/>
      <c r="E119" s="180" t="s">
        <v>187</v>
      </c>
      <c r="F119" s="180"/>
      <c r="G119" s="180"/>
      <c r="H119" s="180"/>
      <c r="I119" s="180"/>
      <c r="J119" s="180"/>
    </row>
    <row r="120" spans="1:10" ht="51" x14ac:dyDescent="0.2">
      <c r="A120" s="15" t="s">
        <v>189</v>
      </c>
      <c r="B120" s="15" t="s">
        <v>374</v>
      </c>
      <c r="C120" s="15">
        <v>92419</v>
      </c>
      <c r="D120" s="145">
        <v>269003075</v>
      </c>
      <c r="E120" s="64" t="s">
        <v>425</v>
      </c>
      <c r="F120" s="15" t="s">
        <v>30</v>
      </c>
      <c r="G120" s="54">
        <v>11.04</v>
      </c>
      <c r="H120" s="74">
        <v>94.93</v>
      </c>
      <c r="I120" s="74">
        <f>ROUND(H120+(H120*$J$7),2)</f>
        <v>117.79</v>
      </c>
      <c r="J120" s="99">
        <f t="shared" ref="J120:J123" si="44">ROUND((G120*I120),2)</f>
        <v>1300.4000000000001</v>
      </c>
    </row>
    <row r="121" spans="1:10" ht="38.25" x14ac:dyDescent="0.2">
      <c r="A121" s="15" t="s">
        <v>190</v>
      </c>
      <c r="B121" s="15" t="s">
        <v>374</v>
      </c>
      <c r="C121" s="15">
        <v>92759</v>
      </c>
      <c r="D121" s="145">
        <v>269003076</v>
      </c>
      <c r="E121" s="19" t="s">
        <v>426</v>
      </c>
      <c r="F121" s="15" t="s">
        <v>31</v>
      </c>
      <c r="G121" s="17">
        <v>18.89</v>
      </c>
      <c r="H121" s="74">
        <v>14.22</v>
      </c>
      <c r="I121" s="74">
        <f t="shared" ref="I121:I122" si="45">ROUND(H121+(H121*$J$7),2)</f>
        <v>17.64</v>
      </c>
      <c r="J121" s="99">
        <f t="shared" si="44"/>
        <v>333.22</v>
      </c>
    </row>
    <row r="122" spans="1:10" ht="51" x14ac:dyDescent="0.2">
      <c r="A122" s="15" t="s">
        <v>191</v>
      </c>
      <c r="B122" s="15" t="s">
        <v>374</v>
      </c>
      <c r="C122" s="60">
        <v>104108</v>
      </c>
      <c r="D122" s="145">
        <v>269003077</v>
      </c>
      <c r="E122" s="19" t="s">
        <v>428</v>
      </c>
      <c r="F122" s="15" t="s">
        <v>31</v>
      </c>
      <c r="G122" s="61">
        <v>68.11</v>
      </c>
      <c r="H122" s="78">
        <v>12.47</v>
      </c>
      <c r="I122" s="74">
        <f t="shared" si="45"/>
        <v>15.47</v>
      </c>
      <c r="J122" s="99">
        <f t="shared" si="44"/>
        <v>1053.6600000000001</v>
      </c>
    </row>
    <row r="123" spans="1:10" ht="38.25" x14ac:dyDescent="0.2">
      <c r="A123" s="15" t="s">
        <v>192</v>
      </c>
      <c r="B123" s="15" t="s">
        <v>374</v>
      </c>
      <c r="C123" s="15">
        <v>103672</v>
      </c>
      <c r="D123" s="145">
        <v>269003078</v>
      </c>
      <c r="E123" s="19" t="s">
        <v>430</v>
      </c>
      <c r="F123" s="15" t="s">
        <v>29</v>
      </c>
      <c r="G123" s="61">
        <v>1.1000000000000001</v>
      </c>
      <c r="H123" s="78">
        <v>712</v>
      </c>
      <c r="I123" s="74">
        <f>ROUND(H123+(H123*$J$7),2)</f>
        <v>883.45</v>
      </c>
      <c r="J123" s="99">
        <f t="shared" si="44"/>
        <v>971.8</v>
      </c>
    </row>
    <row r="124" spans="1:10" x14ac:dyDescent="0.2">
      <c r="A124" s="178" t="s">
        <v>27</v>
      </c>
      <c r="B124" s="178"/>
      <c r="C124" s="178"/>
      <c r="D124" s="178"/>
      <c r="E124" s="178"/>
      <c r="F124" s="178"/>
      <c r="G124" s="178"/>
      <c r="H124" s="178"/>
      <c r="I124" s="178"/>
      <c r="J124" s="100">
        <f>SUM(J120:J123)</f>
        <v>3659.08</v>
      </c>
    </row>
    <row r="125" spans="1:10" s="70" customFormat="1" ht="12" customHeight="1" x14ac:dyDescent="0.2">
      <c r="A125" s="101" t="s">
        <v>193</v>
      </c>
      <c r="B125" s="101"/>
      <c r="C125" s="22"/>
      <c r="D125" s="22"/>
      <c r="E125" s="180" t="s">
        <v>198</v>
      </c>
      <c r="F125" s="180"/>
      <c r="G125" s="180"/>
      <c r="H125" s="180"/>
      <c r="I125" s="180"/>
      <c r="J125" s="180"/>
    </row>
    <row r="126" spans="1:10" ht="51" x14ac:dyDescent="0.2">
      <c r="A126" s="15" t="s">
        <v>194</v>
      </c>
      <c r="B126" s="15" t="s">
        <v>374</v>
      </c>
      <c r="C126" s="15">
        <v>92455</v>
      </c>
      <c r="D126" s="145">
        <v>269003079</v>
      </c>
      <c r="E126" s="19" t="s">
        <v>431</v>
      </c>
      <c r="F126" s="15" t="s">
        <v>30</v>
      </c>
      <c r="G126" s="17">
        <v>17.28</v>
      </c>
      <c r="H126" s="74">
        <v>167.04</v>
      </c>
      <c r="I126" s="74">
        <f>ROUND(H126+(H126*$J$7),2)</f>
        <v>207.26</v>
      </c>
      <c r="J126" s="99">
        <f>ROUND((G126*I126),2)</f>
        <v>3581.45</v>
      </c>
    </row>
    <row r="127" spans="1:10" ht="38.25" x14ac:dyDescent="0.2">
      <c r="A127" s="15" t="s">
        <v>195</v>
      </c>
      <c r="B127" s="15" t="s">
        <v>374</v>
      </c>
      <c r="C127" s="15">
        <v>92759</v>
      </c>
      <c r="D127" s="145">
        <v>269003080</v>
      </c>
      <c r="E127" s="19" t="s">
        <v>426</v>
      </c>
      <c r="F127" s="15" t="s">
        <v>31</v>
      </c>
      <c r="G127" s="17">
        <v>29.56</v>
      </c>
      <c r="H127" s="74">
        <v>14.22</v>
      </c>
      <c r="I127" s="74">
        <f t="shared" ref="I127:I128" si="46">ROUND(H127+(H127*$J$7),2)</f>
        <v>17.64</v>
      </c>
      <c r="J127" s="99">
        <f t="shared" ref="J127:J129" si="47">ROUND((G127*I127),2)</f>
        <v>521.44000000000005</v>
      </c>
    </row>
    <row r="128" spans="1:10" ht="51" x14ac:dyDescent="0.2">
      <c r="A128" s="15" t="s">
        <v>196</v>
      </c>
      <c r="B128" s="15" t="s">
        <v>374</v>
      </c>
      <c r="C128" s="60">
        <v>104108</v>
      </c>
      <c r="D128" s="145">
        <v>269003081</v>
      </c>
      <c r="E128" s="19" t="s">
        <v>428</v>
      </c>
      <c r="F128" s="15" t="s">
        <v>31</v>
      </c>
      <c r="G128" s="61">
        <v>71.069999999999993</v>
      </c>
      <c r="H128" s="78">
        <v>12.47</v>
      </c>
      <c r="I128" s="74">
        <f t="shared" si="46"/>
        <v>15.47</v>
      </c>
      <c r="J128" s="99">
        <f t="shared" si="47"/>
        <v>1099.45</v>
      </c>
    </row>
    <row r="129" spans="1:10" ht="51" x14ac:dyDescent="0.2">
      <c r="A129" s="15" t="s">
        <v>197</v>
      </c>
      <c r="B129" s="15" t="s">
        <v>374</v>
      </c>
      <c r="C129" s="15">
        <v>103674</v>
      </c>
      <c r="D129" s="145">
        <v>269003082</v>
      </c>
      <c r="E129" s="19" t="s">
        <v>432</v>
      </c>
      <c r="F129" s="15" t="s">
        <v>29</v>
      </c>
      <c r="G129" s="61">
        <v>1.72</v>
      </c>
      <c r="H129" s="78">
        <v>737.21</v>
      </c>
      <c r="I129" s="74">
        <f>ROUND(H129+(H129*$J$7),2)</f>
        <v>914.73</v>
      </c>
      <c r="J129" s="99">
        <f t="shared" si="47"/>
        <v>1573.34</v>
      </c>
    </row>
    <row r="130" spans="1:10" ht="12" customHeight="1" x14ac:dyDescent="0.2">
      <c r="A130" s="178" t="s">
        <v>27</v>
      </c>
      <c r="B130" s="178"/>
      <c r="C130" s="178"/>
      <c r="D130" s="178"/>
      <c r="E130" s="178"/>
      <c r="F130" s="178"/>
      <c r="G130" s="178"/>
      <c r="H130" s="178"/>
      <c r="I130" s="178"/>
      <c r="J130" s="100">
        <f>SUM(J126:J129)</f>
        <v>6775.6799999999994</v>
      </c>
    </row>
    <row r="131" spans="1:10" ht="12" customHeight="1" x14ac:dyDescent="0.2">
      <c r="A131" s="178" t="s">
        <v>473</v>
      </c>
      <c r="B131" s="178"/>
      <c r="C131" s="178"/>
      <c r="D131" s="178"/>
      <c r="E131" s="178"/>
      <c r="F131" s="178"/>
      <c r="G131" s="178"/>
      <c r="H131" s="178"/>
      <c r="I131" s="178"/>
      <c r="J131" s="100">
        <f>J95+J103+J106+J112+J118+J124+J130</f>
        <v>61254.920000000006</v>
      </c>
    </row>
    <row r="132" spans="1:10" s="70" customFormat="1" x14ac:dyDescent="0.2">
      <c r="A132" s="101">
        <v>4</v>
      </c>
      <c r="B132" s="101"/>
      <c r="C132" s="22"/>
      <c r="D132" s="22"/>
      <c r="E132" s="180" t="s">
        <v>199</v>
      </c>
      <c r="F132" s="180"/>
      <c r="G132" s="180"/>
      <c r="H132" s="180"/>
      <c r="I132" s="180"/>
      <c r="J132" s="180"/>
    </row>
    <row r="133" spans="1:10" s="70" customFormat="1" x14ac:dyDescent="0.2">
      <c r="A133" s="101" t="s">
        <v>22</v>
      </c>
      <c r="B133" s="101"/>
      <c r="C133" s="22"/>
      <c r="D133" s="22"/>
      <c r="E133" s="180" t="s">
        <v>434</v>
      </c>
      <c r="F133" s="180"/>
      <c r="G133" s="180"/>
      <c r="H133" s="180"/>
      <c r="I133" s="180"/>
      <c r="J133" s="180"/>
    </row>
    <row r="134" spans="1:10" ht="51" x14ac:dyDescent="0.2">
      <c r="A134" s="15" t="s">
        <v>200</v>
      </c>
      <c r="B134" s="15" t="s">
        <v>374</v>
      </c>
      <c r="C134" s="15">
        <v>103318</v>
      </c>
      <c r="D134" s="145">
        <v>269003083</v>
      </c>
      <c r="E134" s="18" t="s">
        <v>435</v>
      </c>
      <c r="F134" s="20" t="s">
        <v>30</v>
      </c>
      <c r="G134" s="54">
        <v>175.49</v>
      </c>
      <c r="H134" s="74">
        <v>112.85</v>
      </c>
      <c r="I134" s="74">
        <f>ROUND(H134+(H134*$J$7),2)</f>
        <v>140.02000000000001</v>
      </c>
      <c r="J134" s="99">
        <f t="shared" ref="J134" si="48">ROUND((G134*I134),2)</f>
        <v>24572.11</v>
      </c>
    </row>
    <row r="135" spans="1:10" ht="38.25" x14ac:dyDescent="0.2">
      <c r="A135" s="15" t="s">
        <v>201</v>
      </c>
      <c r="B135" s="15" t="s">
        <v>374</v>
      </c>
      <c r="C135" s="15">
        <v>105033</v>
      </c>
      <c r="D135" s="145">
        <v>269003084</v>
      </c>
      <c r="E135" s="23" t="s">
        <v>436</v>
      </c>
      <c r="F135" s="20" t="s">
        <v>10</v>
      </c>
      <c r="G135" s="17">
        <v>31.8</v>
      </c>
      <c r="H135" s="74">
        <v>62.39</v>
      </c>
      <c r="I135" s="74">
        <f t="shared" ref="I135:I137" si="49">ROUND(H135+(H135*$J$7),2)</f>
        <v>77.41</v>
      </c>
      <c r="J135" s="99">
        <f t="shared" ref="J135:J137" si="50">ROUND((G135*I135),2)</f>
        <v>2461.64</v>
      </c>
    </row>
    <row r="136" spans="1:10" ht="25.5" x14ac:dyDescent="0.2">
      <c r="A136" s="15" t="s">
        <v>202</v>
      </c>
      <c r="B136" s="15" t="s">
        <v>374</v>
      </c>
      <c r="C136" s="15">
        <v>105025</v>
      </c>
      <c r="D136" s="145">
        <v>269003085</v>
      </c>
      <c r="E136" s="62" t="s">
        <v>91</v>
      </c>
      <c r="F136" s="15" t="s">
        <v>10</v>
      </c>
      <c r="G136" s="17">
        <v>15.2</v>
      </c>
      <c r="H136" s="74">
        <v>64.67</v>
      </c>
      <c r="I136" s="74">
        <f t="shared" si="49"/>
        <v>80.239999999999995</v>
      </c>
      <c r="J136" s="99">
        <f t="shared" si="50"/>
        <v>1219.6500000000001</v>
      </c>
    </row>
    <row r="137" spans="1:10" ht="25.5" x14ac:dyDescent="0.2">
      <c r="A137" s="15" t="s">
        <v>203</v>
      </c>
      <c r="B137" s="15" t="s">
        <v>374</v>
      </c>
      <c r="C137" s="15">
        <v>105031</v>
      </c>
      <c r="D137" s="145">
        <v>269003086</v>
      </c>
      <c r="E137" s="62" t="s">
        <v>92</v>
      </c>
      <c r="F137" s="15" t="s">
        <v>10</v>
      </c>
      <c r="G137" s="17">
        <v>7.7</v>
      </c>
      <c r="H137" s="74">
        <v>51.6</v>
      </c>
      <c r="I137" s="74">
        <f t="shared" si="49"/>
        <v>64.03</v>
      </c>
      <c r="J137" s="99">
        <f t="shared" si="50"/>
        <v>493.03</v>
      </c>
    </row>
    <row r="138" spans="1:10" x14ac:dyDescent="0.2">
      <c r="A138" s="178" t="s">
        <v>27</v>
      </c>
      <c r="B138" s="178"/>
      <c r="C138" s="178"/>
      <c r="D138" s="178"/>
      <c r="E138" s="178"/>
      <c r="F138" s="178"/>
      <c r="G138" s="178"/>
      <c r="H138" s="178"/>
      <c r="I138" s="178"/>
      <c r="J138" s="100">
        <f>SUM(J134:J137)</f>
        <v>28746.43</v>
      </c>
    </row>
    <row r="139" spans="1:10" s="70" customFormat="1" x14ac:dyDescent="0.2">
      <c r="A139" s="101" t="s">
        <v>34</v>
      </c>
      <c r="B139" s="101"/>
      <c r="C139" s="22"/>
      <c r="D139" s="22"/>
      <c r="E139" s="180" t="s">
        <v>204</v>
      </c>
      <c r="F139" s="180"/>
      <c r="G139" s="180"/>
      <c r="H139" s="180"/>
      <c r="I139" s="180"/>
      <c r="J139" s="180"/>
    </row>
    <row r="140" spans="1:10" ht="51" x14ac:dyDescent="0.2">
      <c r="A140" s="15" t="s">
        <v>205</v>
      </c>
      <c r="B140" s="15" t="s">
        <v>374</v>
      </c>
      <c r="C140" s="15">
        <v>103318</v>
      </c>
      <c r="D140" s="145">
        <v>269003087</v>
      </c>
      <c r="E140" s="18" t="s">
        <v>435</v>
      </c>
      <c r="F140" s="20" t="s">
        <v>30</v>
      </c>
      <c r="G140" s="54">
        <v>78.400000000000006</v>
      </c>
      <c r="H140" s="74">
        <v>112.85</v>
      </c>
      <c r="I140" s="74">
        <f>ROUND(H140+(H140*$J$7),2)</f>
        <v>140.02000000000001</v>
      </c>
      <c r="J140" s="99">
        <f t="shared" ref="J140" si="51">ROUND((G140*I140),2)</f>
        <v>10977.57</v>
      </c>
    </row>
    <row r="141" spans="1:10" x14ac:dyDescent="0.2">
      <c r="A141" s="178" t="s">
        <v>27</v>
      </c>
      <c r="B141" s="178"/>
      <c r="C141" s="178"/>
      <c r="D141" s="178"/>
      <c r="E141" s="178"/>
      <c r="F141" s="178"/>
      <c r="G141" s="178"/>
      <c r="H141" s="178"/>
      <c r="I141" s="178"/>
      <c r="J141" s="100">
        <f>SUM(J140)</f>
        <v>10977.57</v>
      </c>
    </row>
    <row r="142" spans="1:10" s="70" customFormat="1" x14ac:dyDescent="0.2">
      <c r="A142" s="101" t="s">
        <v>35</v>
      </c>
      <c r="B142" s="101"/>
      <c r="C142" s="22"/>
      <c r="D142" s="22"/>
      <c r="E142" s="180" t="s">
        <v>235</v>
      </c>
      <c r="F142" s="180"/>
      <c r="G142" s="180"/>
      <c r="H142" s="180"/>
      <c r="I142" s="180"/>
      <c r="J142" s="180"/>
    </row>
    <row r="143" spans="1:10" ht="51" x14ac:dyDescent="0.2">
      <c r="A143" s="15" t="s">
        <v>206</v>
      </c>
      <c r="B143" s="15" t="s">
        <v>374</v>
      </c>
      <c r="C143" s="15">
        <v>103320</v>
      </c>
      <c r="D143" s="145">
        <v>269003089</v>
      </c>
      <c r="E143" s="18" t="s">
        <v>207</v>
      </c>
      <c r="F143" s="20" t="s">
        <v>30</v>
      </c>
      <c r="G143" s="54">
        <v>28</v>
      </c>
      <c r="H143" s="74">
        <v>135.31</v>
      </c>
      <c r="I143" s="74">
        <f>ROUND(H143+(H143*$J$7),2)</f>
        <v>167.89</v>
      </c>
      <c r="J143" s="99">
        <f t="shared" ref="J143" si="52">ROUND((G143*I143),2)</f>
        <v>4700.92</v>
      </c>
    </row>
    <row r="144" spans="1:10" x14ac:dyDescent="0.2">
      <c r="A144" s="178" t="s">
        <v>27</v>
      </c>
      <c r="B144" s="178"/>
      <c r="C144" s="178"/>
      <c r="D144" s="178"/>
      <c r="E144" s="178"/>
      <c r="F144" s="178"/>
      <c r="G144" s="178"/>
      <c r="H144" s="178"/>
      <c r="I144" s="178"/>
      <c r="J144" s="100">
        <f>SUM(J143)</f>
        <v>4700.92</v>
      </c>
    </row>
    <row r="145" spans="1:10" x14ac:dyDescent="0.2">
      <c r="A145" s="178" t="s">
        <v>474</v>
      </c>
      <c r="B145" s="178"/>
      <c r="C145" s="178"/>
      <c r="D145" s="178"/>
      <c r="E145" s="178"/>
      <c r="F145" s="178"/>
      <c r="G145" s="178"/>
      <c r="H145" s="178"/>
      <c r="I145" s="178"/>
      <c r="J145" s="100">
        <f>J138+J141+J144</f>
        <v>44424.92</v>
      </c>
    </row>
    <row r="146" spans="1:10" s="70" customFormat="1" x14ac:dyDescent="0.2">
      <c r="A146" s="101">
        <v>5</v>
      </c>
      <c r="B146" s="101"/>
      <c r="C146" s="22"/>
      <c r="D146" s="22"/>
      <c r="E146" s="180" t="s">
        <v>32</v>
      </c>
      <c r="F146" s="180"/>
      <c r="G146" s="180"/>
      <c r="H146" s="180"/>
      <c r="I146" s="180"/>
      <c r="J146" s="180"/>
    </row>
    <row r="147" spans="1:10" ht="63.75" x14ac:dyDescent="0.2">
      <c r="A147" s="15" t="s">
        <v>208</v>
      </c>
      <c r="B147" s="15" t="s">
        <v>374</v>
      </c>
      <c r="C147" s="15">
        <v>100384</v>
      </c>
      <c r="D147" s="145">
        <v>269003091</v>
      </c>
      <c r="E147" s="98" t="s">
        <v>94</v>
      </c>
      <c r="F147" s="15" t="s">
        <v>30</v>
      </c>
      <c r="G147" s="54">
        <v>56.18</v>
      </c>
      <c r="H147" s="74">
        <v>37.76</v>
      </c>
      <c r="I147" s="74">
        <f>ROUND(H147+(H147*$J$7),2)</f>
        <v>46.85</v>
      </c>
      <c r="J147" s="99">
        <f t="shared" ref="J147" si="53">ROUND((G147*I147),2)</f>
        <v>2632.03</v>
      </c>
    </row>
    <row r="148" spans="1:10" ht="25.5" x14ac:dyDescent="0.2">
      <c r="A148" s="15" t="s">
        <v>209</v>
      </c>
      <c r="B148" s="15" t="s">
        <v>374</v>
      </c>
      <c r="C148" s="15">
        <v>94213</v>
      </c>
      <c r="D148" s="145">
        <v>269003092</v>
      </c>
      <c r="E148" s="98" t="s">
        <v>95</v>
      </c>
      <c r="F148" s="15" t="s">
        <v>30</v>
      </c>
      <c r="G148" s="54">
        <v>56.18</v>
      </c>
      <c r="H148" s="74">
        <v>58.5</v>
      </c>
      <c r="I148" s="74">
        <f t="shared" ref="I148:I151" si="54">ROUND(H148+(H148*$J$7),2)</f>
        <v>72.59</v>
      </c>
      <c r="J148" s="99">
        <f t="shared" ref="J148:J151" si="55">ROUND((G148*I148),2)</f>
        <v>4078.11</v>
      </c>
    </row>
    <row r="149" spans="1:10" ht="38.25" x14ac:dyDescent="0.2">
      <c r="A149" s="15" t="s">
        <v>210</v>
      </c>
      <c r="B149" s="15" t="s">
        <v>374</v>
      </c>
      <c r="C149" s="15">
        <v>94231</v>
      </c>
      <c r="D149" s="145">
        <v>269003093</v>
      </c>
      <c r="E149" s="19" t="s">
        <v>96</v>
      </c>
      <c r="F149" s="59" t="s">
        <v>10</v>
      </c>
      <c r="G149" s="17">
        <v>38</v>
      </c>
      <c r="H149" s="74">
        <v>56.83</v>
      </c>
      <c r="I149" s="74">
        <f t="shared" si="54"/>
        <v>70.510000000000005</v>
      </c>
      <c r="J149" s="99">
        <f t="shared" si="55"/>
        <v>2679.38</v>
      </c>
    </row>
    <row r="150" spans="1:10" ht="38.25" x14ac:dyDescent="0.2">
      <c r="A150" s="15" t="s">
        <v>211</v>
      </c>
      <c r="B150" s="15" t="s">
        <v>374</v>
      </c>
      <c r="C150" s="15">
        <v>94227</v>
      </c>
      <c r="D150" s="145">
        <v>269003094</v>
      </c>
      <c r="E150" s="19" t="s">
        <v>97</v>
      </c>
      <c r="F150" s="59" t="s">
        <v>10</v>
      </c>
      <c r="G150" s="17">
        <v>12.8</v>
      </c>
      <c r="H150" s="74">
        <v>71.38</v>
      </c>
      <c r="I150" s="74">
        <f t="shared" si="54"/>
        <v>88.57</v>
      </c>
      <c r="J150" s="99">
        <f t="shared" si="55"/>
        <v>1133.7</v>
      </c>
    </row>
    <row r="151" spans="1:10" ht="25.5" x14ac:dyDescent="0.2">
      <c r="A151" s="15" t="s">
        <v>509</v>
      </c>
      <c r="B151" s="15" t="s">
        <v>374</v>
      </c>
      <c r="C151" s="15">
        <v>101979</v>
      </c>
      <c r="D151" s="145">
        <v>269003095</v>
      </c>
      <c r="E151" s="19" t="s">
        <v>510</v>
      </c>
      <c r="F151" s="59" t="s">
        <v>10</v>
      </c>
      <c r="G151" s="17">
        <v>53.2</v>
      </c>
      <c r="H151" s="74">
        <v>43.09</v>
      </c>
      <c r="I151" s="74">
        <f t="shared" si="54"/>
        <v>53.47</v>
      </c>
      <c r="J151" s="99">
        <f t="shared" si="55"/>
        <v>2844.6</v>
      </c>
    </row>
    <row r="152" spans="1:10" x14ac:dyDescent="0.2">
      <c r="A152" s="178" t="s">
        <v>475</v>
      </c>
      <c r="B152" s="178"/>
      <c r="C152" s="178"/>
      <c r="D152" s="178"/>
      <c r="E152" s="178"/>
      <c r="F152" s="178"/>
      <c r="G152" s="178"/>
      <c r="H152" s="178"/>
      <c r="I152" s="178"/>
      <c r="J152" s="100">
        <f>SUM(J147:J151)</f>
        <v>13367.820000000002</v>
      </c>
    </row>
    <row r="153" spans="1:10" s="70" customFormat="1" x14ac:dyDescent="0.2">
      <c r="A153" s="101">
        <v>6</v>
      </c>
      <c r="B153" s="101"/>
      <c r="C153" s="22"/>
      <c r="D153" s="22"/>
      <c r="E153" s="180" t="s">
        <v>37</v>
      </c>
      <c r="F153" s="180"/>
      <c r="G153" s="180"/>
      <c r="H153" s="180"/>
      <c r="I153" s="180"/>
      <c r="J153" s="180"/>
    </row>
    <row r="154" spans="1:10" ht="63.75" x14ac:dyDescent="0.2">
      <c r="A154" s="15" t="s">
        <v>36</v>
      </c>
      <c r="B154" s="15" t="s">
        <v>374</v>
      </c>
      <c r="C154" s="15">
        <v>100685</v>
      </c>
      <c r="D154" s="145">
        <v>269003096</v>
      </c>
      <c r="E154" s="19" t="s">
        <v>98</v>
      </c>
      <c r="F154" s="15" t="s">
        <v>118</v>
      </c>
      <c r="G154" s="17">
        <v>3</v>
      </c>
      <c r="H154" s="74">
        <v>1302.53</v>
      </c>
      <c r="I154" s="74">
        <f t="shared" ref="I154:I161" si="56">ROUND(H154+(H154*$J$7),2)</f>
        <v>1616.18</v>
      </c>
      <c r="J154" s="99">
        <f t="shared" ref="J154:J161" si="57">ROUND((G154*I154),2)</f>
        <v>4848.54</v>
      </c>
    </row>
    <row r="155" spans="1:10" ht="63.75" x14ac:dyDescent="0.2">
      <c r="A155" s="15" t="s">
        <v>512</v>
      </c>
      <c r="B155" s="15" t="s">
        <v>374</v>
      </c>
      <c r="C155" s="15">
        <v>100683</v>
      </c>
      <c r="D155" s="145">
        <v>269003097</v>
      </c>
      <c r="E155" s="19" t="s">
        <v>99</v>
      </c>
      <c r="F155" s="21" t="s">
        <v>118</v>
      </c>
      <c r="G155" s="57">
        <v>1</v>
      </c>
      <c r="H155" s="74">
        <v>1254.1600000000001</v>
      </c>
      <c r="I155" s="74">
        <f t="shared" ref="I155:I156" si="58">ROUND(H155+(H155*$J$7),2)</f>
        <v>1556.16</v>
      </c>
      <c r="J155" s="99">
        <f t="shared" ref="J155:J156" si="59">ROUND((G155*I155),2)</f>
        <v>1556.16</v>
      </c>
    </row>
    <row r="156" spans="1:10" ht="63.75" x14ac:dyDescent="0.2">
      <c r="A156" s="15" t="s">
        <v>38</v>
      </c>
      <c r="B156" s="15" t="s">
        <v>374</v>
      </c>
      <c r="C156" s="15">
        <v>100680</v>
      </c>
      <c r="D156" s="145">
        <v>269003098</v>
      </c>
      <c r="E156" s="19" t="s">
        <v>100</v>
      </c>
      <c r="F156" s="21" t="s">
        <v>118</v>
      </c>
      <c r="G156" s="57">
        <v>1</v>
      </c>
      <c r="H156" s="74">
        <v>1165.98</v>
      </c>
      <c r="I156" s="74">
        <f t="shared" si="58"/>
        <v>1446.75</v>
      </c>
      <c r="J156" s="99">
        <f t="shared" si="59"/>
        <v>1446.75</v>
      </c>
    </row>
    <row r="157" spans="1:10" ht="38.25" x14ac:dyDescent="0.2">
      <c r="A157" s="15" t="s">
        <v>39</v>
      </c>
      <c r="B157" s="15" t="s">
        <v>374</v>
      </c>
      <c r="C157" s="15">
        <v>100702</v>
      </c>
      <c r="D157" s="145">
        <v>269003099</v>
      </c>
      <c r="E157" s="19" t="s">
        <v>101</v>
      </c>
      <c r="F157" s="21" t="s">
        <v>30</v>
      </c>
      <c r="G157" s="17">
        <v>5.04</v>
      </c>
      <c r="H157" s="74">
        <v>489.8</v>
      </c>
      <c r="I157" s="74">
        <f t="shared" si="56"/>
        <v>607.74</v>
      </c>
      <c r="J157" s="99">
        <f t="shared" si="57"/>
        <v>3063.01</v>
      </c>
    </row>
    <row r="158" spans="1:10" ht="76.5" customHeight="1" x14ac:dyDescent="0.2">
      <c r="A158" s="15" t="s">
        <v>40</v>
      </c>
      <c r="B158" s="15" t="s">
        <v>374</v>
      </c>
      <c r="C158" s="15">
        <v>94570</v>
      </c>
      <c r="D158" s="145">
        <v>269003100</v>
      </c>
      <c r="E158" s="19" t="s">
        <v>102</v>
      </c>
      <c r="F158" s="21" t="s">
        <v>30</v>
      </c>
      <c r="G158" s="57">
        <v>1.5</v>
      </c>
      <c r="H158" s="97">
        <v>313.29000000000002</v>
      </c>
      <c r="I158" s="74">
        <f t="shared" si="56"/>
        <v>388.73</v>
      </c>
      <c r="J158" s="99">
        <f t="shared" si="57"/>
        <v>583.1</v>
      </c>
    </row>
    <row r="159" spans="1:10" ht="63" customHeight="1" x14ac:dyDescent="0.2">
      <c r="A159" s="15" t="s">
        <v>41</v>
      </c>
      <c r="B159" s="15" t="s">
        <v>374</v>
      </c>
      <c r="C159" s="15">
        <v>94569</v>
      </c>
      <c r="D159" s="145">
        <v>269003101</v>
      </c>
      <c r="E159" s="19" t="s">
        <v>103</v>
      </c>
      <c r="F159" s="21" t="s">
        <v>30</v>
      </c>
      <c r="G159" s="57">
        <v>1.92</v>
      </c>
      <c r="H159" s="97">
        <v>597.17999999999995</v>
      </c>
      <c r="I159" s="74">
        <f t="shared" si="56"/>
        <v>740.98</v>
      </c>
      <c r="J159" s="99">
        <f t="shared" si="57"/>
        <v>1422.68</v>
      </c>
    </row>
    <row r="160" spans="1:10" ht="25.5" x14ac:dyDescent="0.2">
      <c r="A160" s="15" t="s">
        <v>42</v>
      </c>
      <c r="B160" s="15" t="s">
        <v>374</v>
      </c>
      <c r="C160" s="15">
        <v>94589</v>
      </c>
      <c r="D160" s="145">
        <v>269003102</v>
      </c>
      <c r="E160" s="19" t="s">
        <v>480</v>
      </c>
      <c r="F160" s="21" t="s">
        <v>10</v>
      </c>
      <c r="G160" s="57">
        <v>16.2</v>
      </c>
      <c r="H160" s="97">
        <v>21.85</v>
      </c>
      <c r="I160" s="74">
        <f t="shared" si="56"/>
        <v>27.11</v>
      </c>
      <c r="J160" s="99">
        <f t="shared" si="57"/>
        <v>439.18</v>
      </c>
    </row>
    <row r="161" spans="1:10" ht="38.25" x14ac:dyDescent="0.2">
      <c r="A161" s="15" t="s">
        <v>478</v>
      </c>
      <c r="B161" s="15" t="s">
        <v>375</v>
      </c>
      <c r="C161" s="15" t="s">
        <v>479</v>
      </c>
      <c r="D161" s="145">
        <v>269003103</v>
      </c>
      <c r="E161" s="19" t="s">
        <v>477</v>
      </c>
      <c r="F161" s="21" t="s">
        <v>30</v>
      </c>
      <c r="G161" s="57">
        <v>2.2999999999999998</v>
      </c>
      <c r="H161" s="97">
        <v>531.39</v>
      </c>
      <c r="I161" s="74">
        <f t="shared" si="56"/>
        <v>659.35</v>
      </c>
      <c r="J161" s="99">
        <f t="shared" si="57"/>
        <v>1516.51</v>
      </c>
    </row>
    <row r="162" spans="1:10" x14ac:dyDescent="0.2">
      <c r="A162" s="178" t="s">
        <v>476</v>
      </c>
      <c r="B162" s="178"/>
      <c r="C162" s="178"/>
      <c r="D162" s="178"/>
      <c r="E162" s="178"/>
      <c r="F162" s="178"/>
      <c r="G162" s="178"/>
      <c r="H162" s="178"/>
      <c r="I162" s="178"/>
      <c r="J162" s="100">
        <f>SUM(J154:J161)</f>
        <v>14875.93</v>
      </c>
    </row>
    <row r="163" spans="1:10" x14ac:dyDescent="0.2">
      <c r="A163" s="101">
        <v>7</v>
      </c>
      <c r="B163" s="101"/>
      <c r="C163" s="22"/>
      <c r="D163" s="22"/>
      <c r="E163" s="180" t="s">
        <v>358</v>
      </c>
      <c r="F163" s="180"/>
      <c r="G163" s="180"/>
      <c r="H163" s="180"/>
      <c r="I163" s="180"/>
      <c r="J163" s="180"/>
    </row>
    <row r="164" spans="1:10" x14ac:dyDescent="0.2">
      <c r="A164" s="101" t="s">
        <v>43</v>
      </c>
      <c r="B164" s="101"/>
      <c r="C164" s="22"/>
      <c r="D164" s="22"/>
      <c r="E164" s="180" t="s">
        <v>441</v>
      </c>
      <c r="F164" s="180"/>
      <c r="G164" s="180"/>
      <c r="H164" s="180"/>
      <c r="I164" s="180"/>
      <c r="J164" s="180"/>
    </row>
    <row r="165" spans="1:10" ht="51" x14ac:dyDescent="0.2">
      <c r="A165" s="15" t="s">
        <v>333</v>
      </c>
      <c r="B165" s="15" t="s">
        <v>374</v>
      </c>
      <c r="C165" s="15">
        <v>87879</v>
      </c>
      <c r="D165" s="145">
        <v>269003104</v>
      </c>
      <c r="E165" s="19" t="s">
        <v>443</v>
      </c>
      <c r="F165" s="20" t="s">
        <v>30</v>
      </c>
      <c r="G165" s="54">
        <v>194.7</v>
      </c>
      <c r="H165" s="74">
        <v>5.24</v>
      </c>
      <c r="I165" s="74">
        <f t="shared" ref="I165" si="60">ROUND(H165+(H165*$J$7),2)</f>
        <v>6.5</v>
      </c>
      <c r="J165" s="99">
        <f t="shared" ref="J165" si="61">ROUND((G165*I165),2)</f>
        <v>1265.55</v>
      </c>
    </row>
    <row r="166" spans="1:10" ht="51" x14ac:dyDescent="0.2">
      <c r="A166" s="15" t="s">
        <v>332</v>
      </c>
      <c r="B166" s="15" t="s">
        <v>374</v>
      </c>
      <c r="C166" s="15">
        <v>104958</v>
      </c>
      <c r="D166" s="145">
        <v>269003105</v>
      </c>
      <c r="E166" s="19" t="s">
        <v>444</v>
      </c>
      <c r="F166" s="20" t="s">
        <v>30</v>
      </c>
      <c r="G166" s="17">
        <v>70.8</v>
      </c>
      <c r="H166" s="74">
        <v>27.68</v>
      </c>
      <c r="I166" s="74">
        <f t="shared" ref="I166:I168" si="62">ROUND(H166+(H166*$J$7),2)</f>
        <v>34.35</v>
      </c>
      <c r="J166" s="99">
        <f t="shared" ref="J166:J168" si="63">ROUND((G166*I166),2)</f>
        <v>2431.98</v>
      </c>
    </row>
    <row r="167" spans="1:10" ht="51" x14ac:dyDescent="0.2">
      <c r="A167" s="15" t="s">
        <v>334</v>
      </c>
      <c r="B167" s="15" t="s">
        <v>374</v>
      </c>
      <c r="C167" s="15">
        <v>87553</v>
      </c>
      <c r="D167" s="145">
        <v>269003106</v>
      </c>
      <c r="E167" s="19" t="s">
        <v>108</v>
      </c>
      <c r="F167" s="20" t="s">
        <v>30</v>
      </c>
      <c r="G167" s="17">
        <v>123.9</v>
      </c>
      <c r="H167" s="74">
        <v>26.92</v>
      </c>
      <c r="I167" s="74">
        <f t="shared" si="62"/>
        <v>33.4</v>
      </c>
      <c r="J167" s="99">
        <f t="shared" si="63"/>
        <v>4138.26</v>
      </c>
    </row>
    <row r="168" spans="1:10" ht="51" x14ac:dyDescent="0.2">
      <c r="A168" s="15" t="s">
        <v>335</v>
      </c>
      <c r="B168" s="15" t="s">
        <v>374</v>
      </c>
      <c r="C168" s="15">
        <v>87273</v>
      </c>
      <c r="D168" s="145">
        <v>269003107</v>
      </c>
      <c r="E168" s="19" t="s">
        <v>106</v>
      </c>
      <c r="F168" s="20" t="s">
        <v>30</v>
      </c>
      <c r="G168" s="17">
        <v>70.8</v>
      </c>
      <c r="H168" s="74">
        <v>72.8</v>
      </c>
      <c r="I168" s="74">
        <f t="shared" si="62"/>
        <v>90.33</v>
      </c>
      <c r="J168" s="99">
        <f t="shared" si="63"/>
        <v>6395.36</v>
      </c>
    </row>
    <row r="169" spans="1:10" x14ac:dyDescent="0.2">
      <c r="A169" s="178" t="s">
        <v>27</v>
      </c>
      <c r="B169" s="178"/>
      <c r="C169" s="178"/>
      <c r="D169" s="178"/>
      <c r="E169" s="178"/>
      <c r="F169" s="178"/>
      <c r="G169" s="178"/>
      <c r="H169" s="178"/>
      <c r="I169" s="178"/>
      <c r="J169" s="100">
        <f>SUM(J165:J168)</f>
        <v>14231.15</v>
      </c>
    </row>
    <row r="170" spans="1:10" x14ac:dyDescent="0.2">
      <c r="A170" s="101" t="s">
        <v>44</v>
      </c>
      <c r="B170" s="101"/>
      <c r="C170" s="22"/>
      <c r="D170" s="22"/>
      <c r="E170" s="180" t="s">
        <v>442</v>
      </c>
      <c r="F170" s="180"/>
      <c r="G170" s="180"/>
      <c r="H170" s="180"/>
      <c r="I170" s="180"/>
      <c r="J170" s="180"/>
    </row>
    <row r="171" spans="1:10" ht="51" x14ac:dyDescent="0.2">
      <c r="A171" s="15" t="s">
        <v>336</v>
      </c>
      <c r="B171" s="15" t="s">
        <v>374</v>
      </c>
      <c r="C171" s="15">
        <v>87905</v>
      </c>
      <c r="D171" s="145">
        <v>269003108</v>
      </c>
      <c r="E171" s="19" t="s">
        <v>104</v>
      </c>
      <c r="F171" s="20" t="s">
        <v>30</v>
      </c>
      <c r="G171" s="54">
        <v>173.02</v>
      </c>
      <c r="H171" s="74">
        <v>9.5500000000000007</v>
      </c>
      <c r="I171" s="74">
        <f t="shared" ref="I171:I172" si="64">ROUND(H171+(H171*$J$7),2)</f>
        <v>11.85</v>
      </c>
      <c r="J171" s="99">
        <f t="shared" ref="J171:J172" si="65">ROUND((G171*I171),2)</f>
        <v>2050.29</v>
      </c>
    </row>
    <row r="172" spans="1:10" ht="63.75" x14ac:dyDescent="0.2">
      <c r="A172" s="15" t="s">
        <v>337</v>
      </c>
      <c r="B172" s="15" t="s">
        <v>374</v>
      </c>
      <c r="C172" s="15">
        <v>104217</v>
      </c>
      <c r="D172" s="145">
        <v>269003109</v>
      </c>
      <c r="E172" s="19" t="s">
        <v>105</v>
      </c>
      <c r="F172" s="20" t="s">
        <v>30</v>
      </c>
      <c r="G172" s="54">
        <v>173.02</v>
      </c>
      <c r="H172" s="74">
        <v>60.22</v>
      </c>
      <c r="I172" s="74">
        <f t="shared" si="64"/>
        <v>74.72</v>
      </c>
      <c r="J172" s="99">
        <f t="shared" si="65"/>
        <v>12928.05</v>
      </c>
    </row>
    <row r="173" spans="1:10" x14ac:dyDescent="0.2">
      <c r="A173" s="178" t="s">
        <v>27</v>
      </c>
      <c r="B173" s="178"/>
      <c r="C173" s="178"/>
      <c r="D173" s="178"/>
      <c r="E173" s="178"/>
      <c r="F173" s="178"/>
      <c r="G173" s="178"/>
      <c r="H173" s="178"/>
      <c r="I173" s="178"/>
      <c r="J173" s="100">
        <f>SUM(J171:J172)</f>
        <v>14978.34</v>
      </c>
    </row>
    <row r="174" spans="1:10" x14ac:dyDescent="0.2">
      <c r="A174" s="101" t="s">
        <v>361</v>
      </c>
      <c r="B174" s="101"/>
      <c r="C174" s="22"/>
      <c r="D174" s="22"/>
      <c r="E174" s="180" t="s">
        <v>513</v>
      </c>
      <c r="F174" s="180"/>
      <c r="G174" s="180"/>
      <c r="H174" s="180"/>
      <c r="I174" s="180"/>
      <c r="J174" s="180"/>
    </row>
    <row r="175" spans="1:10" ht="38.25" x14ac:dyDescent="0.2">
      <c r="A175" s="15" t="s">
        <v>362</v>
      </c>
      <c r="B175" s="15" t="s">
        <v>374</v>
      </c>
      <c r="C175" s="15">
        <v>87886</v>
      </c>
      <c r="D175" s="145">
        <v>269003110</v>
      </c>
      <c r="E175" s="19" t="s">
        <v>445</v>
      </c>
      <c r="F175" s="20" t="s">
        <v>30</v>
      </c>
      <c r="G175" s="54">
        <v>56.18</v>
      </c>
      <c r="H175" s="74">
        <v>16.309999999999999</v>
      </c>
      <c r="I175" s="74">
        <f t="shared" ref="I175:I176" si="66">ROUND(H175+(H175*$J$7),2)</f>
        <v>20.239999999999998</v>
      </c>
      <c r="J175" s="99">
        <f t="shared" ref="J175:J176" si="67">ROUND((G175*I175),2)</f>
        <v>1137.08</v>
      </c>
    </row>
    <row r="176" spans="1:10" ht="38.25" x14ac:dyDescent="0.2">
      <c r="A176" s="15" t="s">
        <v>363</v>
      </c>
      <c r="B176" s="15" t="s">
        <v>374</v>
      </c>
      <c r="C176" s="15">
        <v>90408</v>
      </c>
      <c r="D176" s="145">
        <v>269003111</v>
      </c>
      <c r="E176" s="19" t="s">
        <v>446</v>
      </c>
      <c r="F176" s="20" t="s">
        <v>30</v>
      </c>
      <c r="G176" s="54">
        <v>56.18</v>
      </c>
      <c r="H176" s="74">
        <v>38.53</v>
      </c>
      <c r="I176" s="74">
        <f t="shared" si="66"/>
        <v>47.81</v>
      </c>
      <c r="J176" s="99">
        <f t="shared" si="67"/>
        <v>2685.97</v>
      </c>
    </row>
    <row r="177" spans="1:10" x14ac:dyDescent="0.2">
      <c r="A177" s="178" t="s">
        <v>27</v>
      </c>
      <c r="B177" s="178"/>
      <c r="C177" s="178"/>
      <c r="D177" s="178"/>
      <c r="E177" s="178"/>
      <c r="F177" s="178"/>
      <c r="G177" s="178"/>
      <c r="H177" s="178"/>
      <c r="I177" s="178"/>
      <c r="J177" s="100">
        <f>SUM(J175:J176)</f>
        <v>3823.0499999999997</v>
      </c>
    </row>
    <row r="178" spans="1:10" x14ac:dyDescent="0.2">
      <c r="A178" s="101" t="s">
        <v>364</v>
      </c>
      <c r="B178" s="101"/>
      <c r="C178" s="22"/>
      <c r="D178" s="22"/>
      <c r="E178" s="180" t="s">
        <v>359</v>
      </c>
      <c r="F178" s="180"/>
      <c r="G178" s="180"/>
      <c r="H178" s="180"/>
      <c r="I178" s="180"/>
      <c r="J178" s="180"/>
    </row>
    <row r="179" spans="1:10" ht="51" x14ac:dyDescent="0.2">
      <c r="A179" s="15" t="s">
        <v>365</v>
      </c>
      <c r="B179" s="15" t="s">
        <v>374</v>
      </c>
      <c r="C179" s="15">
        <v>87894</v>
      </c>
      <c r="D179" s="145">
        <v>269003112</v>
      </c>
      <c r="E179" s="19" t="s">
        <v>447</v>
      </c>
      <c r="F179" s="20" t="s">
        <v>30</v>
      </c>
      <c r="G179" s="54">
        <v>142.94999999999999</v>
      </c>
      <c r="H179" s="74">
        <v>8.16</v>
      </c>
      <c r="I179" s="74">
        <f t="shared" ref="I179:I180" si="68">ROUND(H179+(H179*$J$7),2)</f>
        <v>10.119999999999999</v>
      </c>
      <c r="J179" s="99">
        <f t="shared" ref="J179:J180" si="69">ROUND((G179*I179),2)</f>
        <v>1446.65</v>
      </c>
    </row>
    <row r="180" spans="1:10" ht="63.75" x14ac:dyDescent="0.2">
      <c r="A180" s="15" t="s">
        <v>366</v>
      </c>
      <c r="B180" s="15" t="s">
        <v>374</v>
      </c>
      <c r="C180" s="15">
        <v>104233</v>
      </c>
      <c r="D180" s="145">
        <v>269003113</v>
      </c>
      <c r="E180" s="19" t="s">
        <v>448</v>
      </c>
      <c r="F180" s="20" t="s">
        <v>30</v>
      </c>
      <c r="G180" s="54">
        <v>142.94999999999999</v>
      </c>
      <c r="H180" s="74">
        <v>45.13</v>
      </c>
      <c r="I180" s="74">
        <f t="shared" si="68"/>
        <v>56</v>
      </c>
      <c r="J180" s="99">
        <f t="shared" si="69"/>
        <v>8005.2</v>
      </c>
    </row>
    <row r="181" spans="1:10" x14ac:dyDescent="0.2">
      <c r="A181" s="178" t="s">
        <v>27</v>
      </c>
      <c r="B181" s="178"/>
      <c r="C181" s="178"/>
      <c r="D181" s="178"/>
      <c r="E181" s="178"/>
      <c r="F181" s="178"/>
      <c r="G181" s="178"/>
      <c r="H181" s="178"/>
      <c r="I181" s="178"/>
      <c r="J181" s="100">
        <f>SUM(J179:J180)</f>
        <v>9451.85</v>
      </c>
    </row>
    <row r="182" spans="1:10" x14ac:dyDescent="0.2">
      <c r="A182" s="101" t="s">
        <v>367</v>
      </c>
      <c r="B182" s="101"/>
      <c r="C182" s="22"/>
      <c r="D182" s="22"/>
      <c r="E182" s="180" t="s">
        <v>360</v>
      </c>
      <c r="F182" s="180"/>
      <c r="G182" s="180"/>
      <c r="H182" s="180"/>
      <c r="I182" s="180"/>
      <c r="J182" s="180"/>
    </row>
    <row r="183" spans="1:10" ht="51" x14ac:dyDescent="0.2">
      <c r="A183" s="15" t="s">
        <v>368</v>
      </c>
      <c r="B183" s="15" t="s">
        <v>374</v>
      </c>
      <c r="C183" s="15">
        <v>87894</v>
      </c>
      <c r="D183" s="145">
        <v>269003114</v>
      </c>
      <c r="E183" s="19" t="s">
        <v>447</v>
      </c>
      <c r="F183" s="20" t="s">
        <v>30</v>
      </c>
      <c r="G183" s="54">
        <v>62.1</v>
      </c>
      <c r="H183" s="74">
        <v>8.16</v>
      </c>
      <c r="I183" s="74">
        <f t="shared" ref="I183:I184" si="70">ROUND(H183+(H183*$J$7),2)</f>
        <v>10.119999999999999</v>
      </c>
      <c r="J183" s="99">
        <f t="shared" ref="J183:J184" si="71">ROUND((G183*I183),2)</f>
        <v>628.45000000000005</v>
      </c>
    </row>
    <row r="184" spans="1:10" ht="63.75" x14ac:dyDescent="0.2">
      <c r="A184" s="15" t="s">
        <v>369</v>
      </c>
      <c r="B184" s="15" t="s">
        <v>374</v>
      </c>
      <c r="C184" s="15">
        <v>104233</v>
      </c>
      <c r="D184" s="145">
        <v>269003115</v>
      </c>
      <c r="E184" s="19" t="s">
        <v>448</v>
      </c>
      <c r="F184" s="20" t="s">
        <v>30</v>
      </c>
      <c r="G184" s="54">
        <v>62.1</v>
      </c>
      <c r="H184" s="74">
        <v>45.13</v>
      </c>
      <c r="I184" s="74">
        <f t="shared" si="70"/>
        <v>56</v>
      </c>
      <c r="J184" s="99">
        <f t="shared" si="71"/>
        <v>3477.6</v>
      </c>
    </row>
    <row r="185" spans="1:10" x14ac:dyDescent="0.2">
      <c r="A185" s="178" t="s">
        <v>27</v>
      </c>
      <c r="B185" s="178"/>
      <c r="C185" s="178"/>
      <c r="D185" s="178"/>
      <c r="E185" s="178"/>
      <c r="F185" s="178"/>
      <c r="G185" s="178"/>
      <c r="H185" s="178"/>
      <c r="I185" s="178"/>
      <c r="J185" s="100">
        <f>SUM(J183:J184)</f>
        <v>4106.05</v>
      </c>
    </row>
    <row r="186" spans="1:10" x14ac:dyDescent="0.2">
      <c r="A186" s="178" t="s">
        <v>499</v>
      </c>
      <c r="B186" s="178"/>
      <c r="C186" s="178"/>
      <c r="D186" s="178"/>
      <c r="E186" s="178"/>
      <c r="F186" s="178"/>
      <c r="G186" s="178"/>
      <c r="H186" s="178"/>
      <c r="I186" s="178"/>
      <c r="J186" s="100">
        <f>J169+J173+J177+J181+J185</f>
        <v>46590.44</v>
      </c>
    </row>
    <row r="187" spans="1:10" x14ac:dyDescent="0.2">
      <c r="A187" s="101">
        <v>8</v>
      </c>
      <c r="B187" s="101"/>
      <c r="C187" s="22"/>
      <c r="D187" s="22"/>
      <c r="E187" s="180" t="s">
        <v>45</v>
      </c>
      <c r="F187" s="180"/>
      <c r="G187" s="180"/>
      <c r="H187" s="180"/>
      <c r="I187" s="180"/>
      <c r="J187" s="180"/>
    </row>
    <row r="188" spans="1:10" s="110" customFormat="1" ht="25.5" x14ac:dyDescent="0.2">
      <c r="A188" s="15" t="s">
        <v>46</v>
      </c>
      <c r="B188" s="15" t="s">
        <v>374</v>
      </c>
      <c r="C188" s="15">
        <v>95241</v>
      </c>
      <c r="D188" s="145">
        <v>269003116</v>
      </c>
      <c r="E188" s="19" t="s">
        <v>377</v>
      </c>
      <c r="F188" s="20" t="s">
        <v>30</v>
      </c>
      <c r="G188" s="54">
        <v>56.18</v>
      </c>
      <c r="H188" s="113">
        <v>44.24</v>
      </c>
      <c r="I188" s="113">
        <f t="shared" ref="I188" si="72">ROUND(H188+(H188*$J$7),2)</f>
        <v>54.89</v>
      </c>
      <c r="J188" s="146">
        <f t="shared" ref="J188" si="73">ROUND((G188*I188),2)</f>
        <v>3083.72</v>
      </c>
    </row>
    <row r="189" spans="1:10" ht="51" x14ac:dyDescent="0.2">
      <c r="A189" s="15" t="s">
        <v>47</v>
      </c>
      <c r="B189" s="15" t="s">
        <v>374</v>
      </c>
      <c r="C189" s="15">
        <v>87642</v>
      </c>
      <c r="D189" s="145">
        <v>269003117</v>
      </c>
      <c r="E189" s="19" t="s">
        <v>109</v>
      </c>
      <c r="F189" s="20" t="s">
        <v>30</v>
      </c>
      <c r="G189" s="17">
        <v>56.18</v>
      </c>
      <c r="H189" s="74">
        <v>61.3</v>
      </c>
      <c r="I189" s="74">
        <f t="shared" ref="I189:I191" si="74">ROUND(H189+(H189*$J$7),2)</f>
        <v>76.06</v>
      </c>
      <c r="J189" s="99">
        <f t="shared" ref="J189:J193" si="75">ROUND((G189*I189),2)</f>
        <v>4273.05</v>
      </c>
    </row>
    <row r="190" spans="1:10" ht="38.25" x14ac:dyDescent="0.2">
      <c r="A190" s="15" t="s">
        <v>231</v>
      </c>
      <c r="B190" s="15" t="s">
        <v>374</v>
      </c>
      <c r="C190" s="15">
        <v>87263</v>
      </c>
      <c r="D190" s="145">
        <v>269003118</v>
      </c>
      <c r="E190" s="19" t="s">
        <v>107</v>
      </c>
      <c r="F190" s="20" t="s">
        <v>30</v>
      </c>
      <c r="G190" s="57">
        <v>56.18</v>
      </c>
      <c r="H190" s="97">
        <v>118.38</v>
      </c>
      <c r="I190" s="74">
        <f>ROUND(H190+(H190*$J$7),2)</f>
        <v>146.88999999999999</v>
      </c>
      <c r="J190" s="99">
        <f>ROUND((G190*I190),2)</f>
        <v>8252.2800000000007</v>
      </c>
    </row>
    <row r="191" spans="1:10" ht="25.5" x14ac:dyDescent="0.2">
      <c r="A191" s="15" t="s">
        <v>48</v>
      </c>
      <c r="B191" s="15" t="s">
        <v>374</v>
      </c>
      <c r="C191" s="15">
        <v>88650</v>
      </c>
      <c r="D191" s="145">
        <v>269003119</v>
      </c>
      <c r="E191" s="19" t="s">
        <v>110</v>
      </c>
      <c r="F191" s="20" t="s">
        <v>10</v>
      </c>
      <c r="G191" s="57">
        <v>17.7</v>
      </c>
      <c r="H191" s="97">
        <v>12.76</v>
      </c>
      <c r="I191" s="74">
        <f t="shared" si="74"/>
        <v>15.83</v>
      </c>
      <c r="J191" s="99">
        <f t="shared" si="75"/>
        <v>280.19</v>
      </c>
    </row>
    <row r="192" spans="1:10" ht="25.5" x14ac:dyDescent="0.2">
      <c r="A192" s="15" t="s">
        <v>232</v>
      </c>
      <c r="B192" s="15" t="s">
        <v>374</v>
      </c>
      <c r="C192" s="15">
        <v>98689</v>
      </c>
      <c r="D192" s="145">
        <v>269003120</v>
      </c>
      <c r="E192" s="19" t="s">
        <v>111</v>
      </c>
      <c r="F192" s="20" t="s">
        <v>10</v>
      </c>
      <c r="G192" s="57">
        <v>2.4</v>
      </c>
      <c r="H192" s="97">
        <v>110.67</v>
      </c>
      <c r="I192" s="74">
        <f>ROUND(H192+(H192*$J$7),2)</f>
        <v>137.32</v>
      </c>
      <c r="J192" s="99">
        <f t="shared" si="75"/>
        <v>329.57</v>
      </c>
    </row>
    <row r="193" spans="1:10" ht="38.25" x14ac:dyDescent="0.2">
      <c r="A193" s="15" t="s">
        <v>233</v>
      </c>
      <c r="B193" s="15" t="s">
        <v>374</v>
      </c>
      <c r="C193" s="15">
        <v>101965</v>
      </c>
      <c r="D193" s="145">
        <v>269003121</v>
      </c>
      <c r="E193" s="19" t="s">
        <v>112</v>
      </c>
      <c r="F193" s="20" t="s">
        <v>10</v>
      </c>
      <c r="G193" s="57">
        <v>4.7</v>
      </c>
      <c r="H193" s="97">
        <v>120.81</v>
      </c>
      <c r="I193" s="74">
        <f>ROUND(H193+(H193*$J$7),2)</f>
        <v>149.9</v>
      </c>
      <c r="J193" s="99">
        <f t="shared" si="75"/>
        <v>704.53</v>
      </c>
    </row>
    <row r="194" spans="1:10" ht="38.25" x14ac:dyDescent="0.2">
      <c r="A194" s="15" t="s">
        <v>234</v>
      </c>
      <c r="B194" s="15" t="s">
        <v>374</v>
      </c>
      <c r="C194" s="15">
        <v>92397</v>
      </c>
      <c r="D194" s="145">
        <v>269003208</v>
      </c>
      <c r="E194" s="19" t="s">
        <v>514</v>
      </c>
      <c r="F194" s="20" t="s">
        <v>30</v>
      </c>
      <c r="G194" s="108">
        <v>86.87</v>
      </c>
      <c r="H194" s="97">
        <v>83.81</v>
      </c>
      <c r="I194" s="74">
        <f>ROUND(H194+(H194*$J$7),2)</f>
        <v>103.99</v>
      </c>
      <c r="J194" s="99">
        <f>ROUND((G194*I194),2)</f>
        <v>9033.61</v>
      </c>
    </row>
    <row r="195" spans="1:10" x14ac:dyDescent="0.2">
      <c r="A195" s="178" t="s">
        <v>500</v>
      </c>
      <c r="B195" s="178"/>
      <c r="C195" s="178"/>
      <c r="D195" s="178"/>
      <c r="E195" s="178"/>
      <c r="F195" s="178"/>
      <c r="G195" s="178"/>
      <c r="H195" s="178"/>
      <c r="I195" s="178"/>
      <c r="J195" s="100">
        <f>SUM(J188:J194)</f>
        <v>25956.95</v>
      </c>
    </row>
    <row r="196" spans="1:10" s="70" customFormat="1" x14ac:dyDescent="0.2">
      <c r="A196" s="101">
        <v>9</v>
      </c>
      <c r="B196" s="101"/>
      <c r="C196" s="22"/>
      <c r="D196" s="22"/>
      <c r="E196" s="180" t="s">
        <v>457</v>
      </c>
      <c r="F196" s="180"/>
      <c r="G196" s="180"/>
      <c r="H196" s="180"/>
      <c r="I196" s="180"/>
      <c r="J196" s="180"/>
    </row>
    <row r="197" spans="1:10" s="70" customFormat="1" x14ac:dyDescent="0.2">
      <c r="A197" s="101" t="s">
        <v>236</v>
      </c>
      <c r="B197" s="101"/>
      <c r="C197" s="22"/>
      <c r="D197" s="22"/>
      <c r="E197" s="180" t="s">
        <v>237</v>
      </c>
      <c r="F197" s="180"/>
      <c r="G197" s="180"/>
      <c r="H197" s="180"/>
      <c r="I197" s="180"/>
      <c r="J197" s="180"/>
    </row>
    <row r="198" spans="1:10" ht="38.25" x14ac:dyDescent="0.2">
      <c r="A198" s="15" t="s">
        <v>251</v>
      </c>
      <c r="B198" s="15" t="s">
        <v>374</v>
      </c>
      <c r="C198" s="15">
        <v>89402</v>
      </c>
      <c r="D198" s="145">
        <v>269003123</v>
      </c>
      <c r="E198" s="19" t="s">
        <v>238</v>
      </c>
      <c r="F198" s="15" t="s">
        <v>10</v>
      </c>
      <c r="G198" s="17">
        <v>6</v>
      </c>
      <c r="H198" s="74">
        <v>14.23</v>
      </c>
      <c r="I198" s="74">
        <f>ROUND(H198+(H198*$J$7),2)</f>
        <v>17.66</v>
      </c>
      <c r="J198" s="99">
        <f t="shared" ref="J198:J213" si="76">ROUND((G198*I198),2)</f>
        <v>105.96</v>
      </c>
    </row>
    <row r="199" spans="1:10" ht="38.25" x14ac:dyDescent="0.2">
      <c r="A199" s="15" t="s">
        <v>252</v>
      </c>
      <c r="B199" s="15" t="s">
        <v>374</v>
      </c>
      <c r="C199" s="60">
        <v>89403</v>
      </c>
      <c r="D199" s="145">
        <v>269003124</v>
      </c>
      <c r="E199" s="19" t="s">
        <v>239</v>
      </c>
      <c r="F199" s="15" t="s">
        <v>10</v>
      </c>
      <c r="G199" s="61">
        <v>3</v>
      </c>
      <c r="H199" s="78">
        <v>21.43</v>
      </c>
      <c r="I199" s="74">
        <f>ROUND(H199+(H199*$J$7),2)</f>
        <v>26.59</v>
      </c>
      <c r="J199" s="99">
        <f t="shared" si="76"/>
        <v>79.77</v>
      </c>
    </row>
    <row r="200" spans="1:10" ht="38.25" x14ac:dyDescent="0.2">
      <c r="A200" s="15" t="s">
        <v>253</v>
      </c>
      <c r="B200" s="15" t="s">
        <v>374</v>
      </c>
      <c r="C200" s="15">
        <v>89408</v>
      </c>
      <c r="D200" s="145">
        <v>269003125</v>
      </c>
      <c r="E200" s="19" t="s">
        <v>240</v>
      </c>
      <c r="F200" s="15" t="s">
        <v>118</v>
      </c>
      <c r="G200" s="17">
        <v>20</v>
      </c>
      <c r="H200" s="74">
        <v>10.17</v>
      </c>
      <c r="I200" s="74">
        <f t="shared" ref="I200:I213" si="77">ROUND(H200+(H200*$J$7),2)</f>
        <v>12.62</v>
      </c>
      <c r="J200" s="99">
        <f t="shared" si="76"/>
        <v>252.4</v>
      </c>
    </row>
    <row r="201" spans="1:10" ht="38.25" x14ac:dyDescent="0.2">
      <c r="A201" s="15" t="s">
        <v>254</v>
      </c>
      <c r="B201" s="15" t="s">
        <v>374</v>
      </c>
      <c r="C201" s="60">
        <v>89413</v>
      </c>
      <c r="D201" s="145">
        <v>269003126</v>
      </c>
      <c r="E201" s="19" t="s">
        <v>241</v>
      </c>
      <c r="F201" s="15" t="s">
        <v>118</v>
      </c>
      <c r="G201" s="61">
        <v>6</v>
      </c>
      <c r="H201" s="78">
        <v>13.97</v>
      </c>
      <c r="I201" s="74">
        <f t="shared" si="77"/>
        <v>17.329999999999998</v>
      </c>
      <c r="J201" s="99">
        <f t="shared" si="76"/>
        <v>103.98</v>
      </c>
    </row>
    <row r="202" spans="1:10" ht="38.25" x14ac:dyDescent="0.2">
      <c r="A202" s="15" t="s">
        <v>255</v>
      </c>
      <c r="B202" s="15" t="s">
        <v>374</v>
      </c>
      <c r="C202" s="15">
        <v>90373</v>
      </c>
      <c r="D202" s="145">
        <v>269003127</v>
      </c>
      <c r="E202" s="19" t="s">
        <v>242</v>
      </c>
      <c r="F202" s="15" t="s">
        <v>118</v>
      </c>
      <c r="G202" s="17">
        <v>10</v>
      </c>
      <c r="H202" s="74">
        <v>14.64</v>
      </c>
      <c r="I202" s="74">
        <f t="shared" si="77"/>
        <v>18.170000000000002</v>
      </c>
      <c r="J202" s="99">
        <f t="shared" si="76"/>
        <v>181.7</v>
      </c>
    </row>
    <row r="203" spans="1:10" ht="38.25" x14ac:dyDescent="0.2">
      <c r="A203" s="15" t="s">
        <v>256</v>
      </c>
      <c r="B203" s="15" t="s">
        <v>374</v>
      </c>
      <c r="C203" s="60">
        <v>89440</v>
      </c>
      <c r="D203" s="145">
        <v>269003128</v>
      </c>
      <c r="E203" s="19" t="s">
        <v>243</v>
      </c>
      <c r="F203" s="15" t="s">
        <v>118</v>
      </c>
      <c r="G203" s="61">
        <v>15</v>
      </c>
      <c r="H203" s="78">
        <v>14.03</v>
      </c>
      <c r="I203" s="74">
        <f t="shared" si="77"/>
        <v>17.41</v>
      </c>
      <c r="J203" s="99">
        <f t="shared" si="76"/>
        <v>261.14999999999998</v>
      </c>
    </row>
    <row r="204" spans="1:10" ht="38.25" x14ac:dyDescent="0.2">
      <c r="A204" s="15" t="s">
        <v>257</v>
      </c>
      <c r="B204" s="15" t="s">
        <v>374</v>
      </c>
      <c r="C204" s="15">
        <v>89443</v>
      </c>
      <c r="D204" s="145">
        <v>269003129</v>
      </c>
      <c r="E204" s="19" t="s">
        <v>244</v>
      </c>
      <c r="F204" s="15" t="s">
        <v>118</v>
      </c>
      <c r="G204" s="17">
        <v>3</v>
      </c>
      <c r="H204" s="74">
        <v>19.5</v>
      </c>
      <c r="I204" s="74">
        <f t="shared" si="77"/>
        <v>24.2</v>
      </c>
      <c r="J204" s="99">
        <f t="shared" si="76"/>
        <v>72.599999999999994</v>
      </c>
    </row>
    <row r="205" spans="1:10" ht="38.25" x14ac:dyDescent="0.2">
      <c r="A205" s="15" t="s">
        <v>258</v>
      </c>
      <c r="B205" s="15" t="s">
        <v>374</v>
      </c>
      <c r="C205" s="60">
        <v>89410</v>
      </c>
      <c r="D205" s="145">
        <v>269003130</v>
      </c>
      <c r="E205" s="19" t="s">
        <v>521</v>
      </c>
      <c r="F205" s="15" t="s">
        <v>118</v>
      </c>
      <c r="G205" s="61">
        <v>10</v>
      </c>
      <c r="H205" s="78">
        <v>12.57</v>
      </c>
      <c r="I205" s="74">
        <f t="shared" si="77"/>
        <v>15.6</v>
      </c>
      <c r="J205" s="99">
        <f t="shared" si="76"/>
        <v>156</v>
      </c>
    </row>
    <row r="206" spans="1:10" ht="38.25" x14ac:dyDescent="0.2">
      <c r="A206" s="15" t="s">
        <v>259</v>
      </c>
      <c r="B206" s="15" t="s">
        <v>374</v>
      </c>
      <c r="C206" s="15">
        <v>89415</v>
      </c>
      <c r="D206" s="145">
        <v>269003131</v>
      </c>
      <c r="E206" s="19" t="s">
        <v>245</v>
      </c>
      <c r="F206" s="15" t="s">
        <v>118</v>
      </c>
      <c r="G206" s="17">
        <v>5</v>
      </c>
      <c r="H206" s="74">
        <v>18.260000000000002</v>
      </c>
      <c r="I206" s="74">
        <f t="shared" si="77"/>
        <v>22.66</v>
      </c>
      <c r="J206" s="99">
        <f t="shared" si="76"/>
        <v>113.3</v>
      </c>
    </row>
    <row r="207" spans="1:10" ht="25.5" x14ac:dyDescent="0.2">
      <c r="A207" s="15" t="s">
        <v>260</v>
      </c>
      <c r="B207" s="15" t="s">
        <v>374</v>
      </c>
      <c r="C207" s="60">
        <v>102607</v>
      </c>
      <c r="D207" s="145">
        <v>269003132</v>
      </c>
      <c r="E207" s="19" t="s">
        <v>246</v>
      </c>
      <c r="F207" s="15" t="s">
        <v>118</v>
      </c>
      <c r="G207" s="61">
        <v>1</v>
      </c>
      <c r="H207" s="78">
        <v>518.51</v>
      </c>
      <c r="I207" s="74">
        <f t="shared" si="77"/>
        <v>643.37</v>
      </c>
      <c r="J207" s="99">
        <f t="shared" si="76"/>
        <v>643.37</v>
      </c>
    </row>
    <row r="208" spans="1:10" ht="51" x14ac:dyDescent="0.2">
      <c r="A208" s="15" t="s">
        <v>261</v>
      </c>
      <c r="B208" s="15" t="s">
        <v>374</v>
      </c>
      <c r="C208" s="15">
        <v>94703</v>
      </c>
      <c r="D208" s="145">
        <v>269003133</v>
      </c>
      <c r="E208" s="19" t="s">
        <v>247</v>
      </c>
      <c r="F208" s="15" t="s">
        <v>118</v>
      </c>
      <c r="G208" s="17">
        <v>1</v>
      </c>
      <c r="H208" s="74">
        <v>21.68</v>
      </c>
      <c r="I208" s="74">
        <f t="shared" si="77"/>
        <v>26.9</v>
      </c>
      <c r="J208" s="99">
        <f t="shared" si="76"/>
        <v>26.9</v>
      </c>
    </row>
    <row r="209" spans="1:10" ht="51" x14ac:dyDescent="0.2">
      <c r="A209" s="15" t="s">
        <v>262</v>
      </c>
      <c r="B209" s="15" t="s">
        <v>374</v>
      </c>
      <c r="C209" s="60">
        <v>94704</v>
      </c>
      <c r="D209" s="145">
        <v>269003134</v>
      </c>
      <c r="E209" s="19" t="s">
        <v>248</v>
      </c>
      <c r="F209" s="15" t="s">
        <v>118</v>
      </c>
      <c r="G209" s="61">
        <v>3</v>
      </c>
      <c r="H209" s="78">
        <v>28.71</v>
      </c>
      <c r="I209" s="74">
        <f t="shared" si="77"/>
        <v>35.619999999999997</v>
      </c>
      <c r="J209" s="99">
        <f t="shared" si="76"/>
        <v>106.86</v>
      </c>
    </row>
    <row r="210" spans="1:10" ht="51" x14ac:dyDescent="0.2">
      <c r="A210" s="15" t="s">
        <v>263</v>
      </c>
      <c r="B210" s="15" t="s">
        <v>374</v>
      </c>
      <c r="C210" s="15">
        <v>94656</v>
      </c>
      <c r="D210" s="145">
        <v>269003135</v>
      </c>
      <c r="E210" s="19" t="s">
        <v>523</v>
      </c>
      <c r="F210" s="15" t="s">
        <v>118</v>
      </c>
      <c r="G210" s="17">
        <v>3</v>
      </c>
      <c r="H210" s="74">
        <v>3.89</v>
      </c>
      <c r="I210" s="74">
        <f t="shared" si="77"/>
        <v>4.83</v>
      </c>
      <c r="J210" s="99">
        <f t="shared" si="76"/>
        <v>14.49</v>
      </c>
    </row>
    <row r="211" spans="1:10" ht="38.25" x14ac:dyDescent="0.2">
      <c r="A211" s="15" t="s">
        <v>264</v>
      </c>
      <c r="B211" s="15" t="s">
        <v>374</v>
      </c>
      <c r="C211" s="60">
        <v>89987</v>
      </c>
      <c r="D211" s="145">
        <v>269003136</v>
      </c>
      <c r="E211" s="19" t="s">
        <v>522</v>
      </c>
      <c r="F211" s="15" t="s">
        <v>118</v>
      </c>
      <c r="G211" s="61">
        <v>3</v>
      </c>
      <c r="H211" s="78">
        <v>151.12</v>
      </c>
      <c r="I211" s="74">
        <f t="shared" si="77"/>
        <v>187.51</v>
      </c>
      <c r="J211" s="99">
        <f t="shared" si="76"/>
        <v>562.53</v>
      </c>
    </row>
    <row r="212" spans="1:10" ht="25.5" x14ac:dyDescent="0.2">
      <c r="A212" s="15" t="s">
        <v>265</v>
      </c>
      <c r="B212" s="15" t="s">
        <v>374</v>
      </c>
      <c r="C212" s="15">
        <v>89353</v>
      </c>
      <c r="D212" s="145">
        <v>269003137</v>
      </c>
      <c r="E212" s="19" t="s">
        <v>249</v>
      </c>
      <c r="F212" s="15" t="s">
        <v>118</v>
      </c>
      <c r="G212" s="17">
        <v>2</v>
      </c>
      <c r="H212" s="74">
        <v>63.2</v>
      </c>
      <c r="I212" s="74">
        <f t="shared" si="77"/>
        <v>78.42</v>
      </c>
      <c r="J212" s="99">
        <f t="shared" si="76"/>
        <v>156.84</v>
      </c>
    </row>
    <row r="213" spans="1:10" ht="25.5" x14ac:dyDescent="0.2">
      <c r="A213" s="15" t="s">
        <v>266</v>
      </c>
      <c r="B213" s="15" t="s">
        <v>374</v>
      </c>
      <c r="C213" s="60">
        <v>94495</v>
      </c>
      <c r="D213" s="145">
        <v>269003138</v>
      </c>
      <c r="E213" s="19" t="s">
        <v>250</v>
      </c>
      <c r="F213" s="15" t="s">
        <v>118</v>
      </c>
      <c r="G213" s="61">
        <v>2</v>
      </c>
      <c r="H213" s="78">
        <v>98.19</v>
      </c>
      <c r="I213" s="74">
        <f t="shared" si="77"/>
        <v>121.83</v>
      </c>
      <c r="J213" s="99">
        <f t="shared" si="76"/>
        <v>243.66</v>
      </c>
    </row>
    <row r="214" spans="1:10" x14ac:dyDescent="0.2">
      <c r="A214" s="178" t="s">
        <v>27</v>
      </c>
      <c r="B214" s="178"/>
      <c r="C214" s="178"/>
      <c r="D214" s="178"/>
      <c r="E214" s="178"/>
      <c r="F214" s="178"/>
      <c r="G214" s="178"/>
      <c r="H214" s="178"/>
      <c r="I214" s="178"/>
      <c r="J214" s="100">
        <f>SUM(J198:J213)</f>
        <v>3081.51</v>
      </c>
    </row>
    <row r="215" spans="1:10" s="107" customFormat="1" x14ac:dyDescent="0.2">
      <c r="A215" s="101" t="s">
        <v>267</v>
      </c>
      <c r="B215" s="101"/>
      <c r="C215" s="102"/>
      <c r="D215" s="102"/>
      <c r="E215" s="103" t="s">
        <v>49</v>
      </c>
      <c r="F215" s="101"/>
      <c r="G215" s="104"/>
      <c r="H215" s="105"/>
      <c r="I215" s="106"/>
      <c r="J215" s="147"/>
    </row>
    <row r="216" spans="1:10" ht="38.25" x14ac:dyDescent="0.2">
      <c r="A216" s="15" t="s">
        <v>288</v>
      </c>
      <c r="B216" s="15" t="s">
        <v>374</v>
      </c>
      <c r="C216" s="15">
        <v>89714</v>
      </c>
      <c r="D216" s="145">
        <v>269003139</v>
      </c>
      <c r="E216" s="19" t="s">
        <v>268</v>
      </c>
      <c r="F216" s="15" t="s">
        <v>10</v>
      </c>
      <c r="G216" s="17">
        <v>18</v>
      </c>
      <c r="H216" s="74">
        <v>42.2</v>
      </c>
      <c r="I216" s="74">
        <f t="shared" ref="I216:I235" si="78">ROUND(H216+(H216*$J$7),2)</f>
        <v>52.36</v>
      </c>
      <c r="J216" s="99">
        <f t="shared" ref="J216:J235" si="79">ROUND((G216*I216),2)</f>
        <v>942.48</v>
      </c>
    </row>
    <row r="217" spans="1:10" ht="38.25" x14ac:dyDescent="0.2">
      <c r="A217" s="15" t="s">
        <v>289</v>
      </c>
      <c r="B217" s="15" t="s">
        <v>374</v>
      </c>
      <c r="C217" s="60">
        <v>89712</v>
      </c>
      <c r="D217" s="145">
        <v>269003140</v>
      </c>
      <c r="E217" s="19" t="s">
        <v>269</v>
      </c>
      <c r="F217" s="15" t="s">
        <v>10</v>
      </c>
      <c r="G217" s="61">
        <v>12</v>
      </c>
      <c r="H217" s="78">
        <v>30.29</v>
      </c>
      <c r="I217" s="74">
        <f t="shared" si="78"/>
        <v>37.58</v>
      </c>
      <c r="J217" s="99">
        <f t="shared" si="79"/>
        <v>450.96</v>
      </c>
    </row>
    <row r="218" spans="1:10" ht="38.25" x14ac:dyDescent="0.2">
      <c r="A218" s="15" t="s">
        <v>290</v>
      </c>
      <c r="B218" s="15" t="s">
        <v>374</v>
      </c>
      <c r="C218" s="15">
        <v>89711</v>
      </c>
      <c r="D218" s="145">
        <v>269003141</v>
      </c>
      <c r="E218" s="19" t="s">
        <v>270</v>
      </c>
      <c r="F218" s="15" t="s">
        <v>10</v>
      </c>
      <c r="G218" s="17">
        <v>18</v>
      </c>
      <c r="H218" s="74">
        <v>24.37</v>
      </c>
      <c r="I218" s="74">
        <f t="shared" si="78"/>
        <v>30.24</v>
      </c>
      <c r="J218" s="99">
        <f t="shared" si="79"/>
        <v>544.32000000000005</v>
      </c>
    </row>
    <row r="219" spans="1:10" ht="51" x14ac:dyDescent="0.2">
      <c r="A219" s="15" t="s">
        <v>291</v>
      </c>
      <c r="B219" s="15" t="s">
        <v>374</v>
      </c>
      <c r="C219" s="60">
        <v>89779</v>
      </c>
      <c r="D219" s="145">
        <v>269003142</v>
      </c>
      <c r="E219" s="19" t="s">
        <v>271</v>
      </c>
      <c r="F219" s="15" t="s">
        <v>118</v>
      </c>
      <c r="G219" s="61">
        <v>20</v>
      </c>
      <c r="H219" s="78">
        <v>35.31</v>
      </c>
      <c r="I219" s="74">
        <f t="shared" si="78"/>
        <v>43.81</v>
      </c>
      <c r="J219" s="99">
        <f t="shared" si="79"/>
        <v>876.2</v>
      </c>
    </row>
    <row r="220" spans="1:10" ht="51" x14ac:dyDescent="0.2">
      <c r="A220" s="15" t="s">
        <v>292</v>
      </c>
      <c r="B220" s="15" t="s">
        <v>374</v>
      </c>
      <c r="C220" s="15">
        <v>89797</v>
      </c>
      <c r="D220" s="145">
        <v>269003143</v>
      </c>
      <c r="E220" s="19" t="s">
        <v>272</v>
      </c>
      <c r="F220" s="15" t="s">
        <v>118</v>
      </c>
      <c r="G220" s="17">
        <v>2</v>
      </c>
      <c r="H220" s="74">
        <v>53.24</v>
      </c>
      <c r="I220" s="74">
        <f t="shared" si="78"/>
        <v>66.06</v>
      </c>
      <c r="J220" s="99">
        <f t="shared" si="79"/>
        <v>132.12</v>
      </c>
    </row>
    <row r="221" spans="1:10" ht="51" x14ac:dyDescent="0.2">
      <c r="A221" s="15" t="s">
        <v>293</v>
      </c>
      <c r="B221" s="15" t="s">
        <v>374</v>
      </c>
      <c r="C221" s="60">
        <v>104345</v>
      </c>
      <c r="D221" s="145">
        <v>269003144</v>
      </c>
      <c r="E221" s="19" t="s">
        <v>273</v>
      </c>
      <c r="F221" s="15" t="s">
        <v>118</v>
      </c>
      <c r="G221" s="61">
        <v>3</v>
      </c>
      <c r="H221" s="78">
        <v>44.64</v>
      </c>
      <c r="I221" s="74">
        <f t="shared" si="78"/>
        <v>55.39</v>
      </c>
      <c r="J221" s="99">
        <f t="shared" si="79"/>
        <v>166.17</v>
      </c>
    </row>
    <row r="222" spans="1:10" ht="38.25" x14ac:dyDescent="0.2">
      <c r="A222" s="15" t="s">
        <v>294</v>
      </c>
      <c r="B222" s="15" t="s">
        <v>374</v>
      </c>
      <c r="C222" s="15">
        <v>89796</v>
      </c>
      <c r="D222" s="145">
        <v>269003145</v>
      </c>
      <c r="E222" s="19" t="s">
        <v>274</v>
      </c>
      <c r="F222" s="15" t="s">
        <v>118</v>
      </c>
      <c r="G222" s="17">
        <v>2</v>
      </c>
      <c r="H222" s="74">
        <v>45.34</v>
      </c>
      <c r="I222" s="74">
        <f t="shared" si="78"/>
        <v>56.26</v>
      </c>
      <c r="J222" s="99">
        <f t="shared" si="79"/>
        <v>112.52</v>
      </c>
    </row>
    <row r="223" spans="1:10" ht="38.25" x14ac:dyDescent="0.2">
      <c r="A223" s="15" t="s">
        <v>295</v>
      </c>
      <c r="B223" s="15" t="s">
        <v>374</v>
      </c>
      <c r="C223" s="60">
        <v>89784</v>
      </c>
      <c r="D223" s="145">
        <v>269003146</v>
      </c>
      <c r="E223" s="19" t="s">
        <v>275</v>
      </c>
      <c r="F223" s="15" t="s">
        <v>118</v>
      </c>
      <c r="G223" s="61">
        <v>4</v>
      </c>
      <c r="H223" s="78">
        <v>25.74</v>
      </c>
      <c r="I223" s="74">
        <f t="shared" si="78"/>
        <v>31.94</v>
      </c>
      <c r="J223" s="99">
        <f t="shared" si="79"/>
        <v>127.76</v>
      </c>
    </row>
    <row r="224" spans="1:10" ht="51" x14ac:dyDescent="0.2">
      <c r="A224" s="15" t="s">
        <v>296</v>
      </c>
      <c r="B224" s="15" t="s">
        <v>374</v>
      </c>
      <c r="C224" s="15">
        <v>89746</v>
      </c>
      <c r="D224" s="145">
        <v>269003147</v>
      </c>
      <c r="E224" s="19" t="s">
        <v>276</v>
      </c>
      <c r="F224" s="15" t="s">
        <v>118</v>
      </c>
      <c r="G224" s="17">
        <v>4</v>
      </c>
      <c r="H224" s="74">
        <v>30.01</v>
      </c>
      <c r="I224" s="74">
        <f t="shared" si="78"/>
        <v>37.24</v>
      </c>
      <c r="J224" s="99">
        <f t="shared" si="79"/>
        <v>148.96</v>
      </c>
    </row>
    <row r="225" spans="1:10" ht="51" x14ac:dyDescent="0.2">
      <c r="A225" s="15" t="s">
        <v>297</v>
      </c>
      <c r="B225" s="15" t="s">
        <v>374</v>
      </c>
      <c r="C225" s="60">
        <v>89744</v>
      </c>
      <c r="D225" s="145">
        <v>269003148</v>
      </c>
      <c r="E225" s="19" t="s">
        <v>277</v>
      </c>
      <c r="F225" s="15" t="s">
        <v>118</v>
      </c>
      <c r="G225" s="61">
        <v>3</v>
      </c>
      <c r="H225" s="78">
        <v>29.19</v>
      </c>
      <c r="I225" s="74">
        <f t="shared" si="78"/>
        <v>36.22</v>
      </c>
      <c r="J225" s="99">
        <f t="shared" si="79"/>
        <v>108.66</v>
      </c>
    </row>
    <row r="226" spans="1:10" ht="51" x14ac:dyDescent="0.2">
      <c r="A226" s="15" t="s">
        <v>298</v>
      </c>
      <c r="B226" s="15" t="s">
        <v>374</v>
      </c>
      <c r="C226" s="15">
        <v>89726</v>
      </c>
      <c r="D226" s="145">
        <v>269003149</v>
      </c>
      <c r="E226" s="19" t="s">
        <v>278</v>
      </c>
      <c r="F226" s="15" t="s">
        <v>118</v>
      </c>
      <c r="G226" s="17">
        <v>6</v>
      </c>
      <c r="H226" s="74">
        <v>11.89</v>
      </c>
      <c r="I226" s="74">
        <f t="shared" si="78"/>
        <v>14.75</v>
      </c>
      <c r="J226" s="99">
        <f t="shared" si="79"/>
        <v>88.5</v>
      </c>
    </row>
    <row r="227" spans="1:10" ht="51" x14ac:dyDescent="0.2">
      <c r="A227" s="15" t="s">
        <v>299</v>
      </c>
      <c r="B227" s="15" t="s">
        <v>374</v>
      </c>
      <c r="C227" s="60">
        <v>89724</v>
      </c>
      <c r="D227" s="145">
        <v>269003150</v>
      </c>
      <c r="E227" s="19" t="s">
        <v>279</v>
      </c>
      <c r="F227" s="15" t="s">
        <v>118</v>
      </c>
      <c r="G227" s="61">
        <v>3</v>
      </c>
      <c r="H227" s="78">
        <v>11.67</v>
      </c>
      <c r="I227" s="74">
        <f t="shared" si="78"/>
        <v>14.48</v>
      </c>
      <c r="J227" s="99">
        <f t="shared" si="79"/>
        <v>43.44</v>
      </c>
    </row>
    <row r="228" spans="1:10" ht="51" x14ac:dyDescent="0.2">
      <c r="A228" s="15" t="s">
        <v>300</v>
      </c>
      <c r="B228" s="15" t="s">
        <v>374</v>
      </c>
      <c r="C228" s="15">
        <v>89732</v>
      </c>
      <c r="D228" s="145">
        <v>269003151</v>
      </c>
      <c r="E228" s="19" t="s">
        <v>280</v>
      </c>
      <c r="F228" s="15" t="s">
        <v>118</v>
      </c>
      <c r="G228" s="17">
        <v>4</v>
      </c>
      <c r="H228" s="74">
        <v>16.87</v>
      </c>
      <c r="I228" s="74">
        <f t="shared" si="78"/>
        <v>20.93</v>
      </c>
      <c r="J228" s="99">
        <f t="shared" si="79"/>
        <v>83.72</v>
      </c>
    </row>
    <row r="229" spans="1:10" ht="51" x14ac:dyDescent="0.2">
      <c r="A229" s="15" t="s">
        <v>301</v>
      </c>
      <c r="B229" s="15" t="s">
        <v>374</v>
      </c>
      <c r="C229" s="60">
        <v>89731</v>
      </c>
      <c r="D229" s="145">
        <v>269003152</v>
      </c>
      <c r="E229" s="19" t="s">
        <v>281</v>
      </c>
      <c r="F229" s="15" t="s">
        <v>118</v>
      </c>
      <c r="G229" s="61">
        <v>10</v>
      </c>
      <c r="H229" s="78">
        <v>16.149999999999999</v>
      </c>
      <c r="I229" s="74">
        <f t="shared" si="78"/>
        <v>20.04</v>
      </c>
      <c r="J229" s="99">
        <f t="shared" si="79"/>
        <v>200.4</v>
      </c>
    </row>
    <row r="230" spans="1:10" ht="51" x14ac:dyDescent="0.2">
      <c r="A230" s="15" t="s">
        <v>302</v>
      </c>
      <c r="B230" s="15" t="s">
        <v>374</v>
      </c>
      <c r="C230" s="15">
        <v>89750</v>
      </c>
      <c r="D230" s="145">
        <v>269003153</v>
      </c>
      <c r="E230" s="19" t="s">
        <v>282</v>
      </c>
      <c r="F230" s="15" t="s">
        <v>118</v>
      </c>
      <c r="G230" s="17">
        <v>6</v>
      </c>
      <c r="H230" s="74">
        <v>78.38</v>
      </c>
      <c r="I230" s="74">
        <f t="shared" si="78"/>
        <v>97.25</v>
      </c>
      <c r="J230" s="99">
        <f t="shared" si="79"/>
        <v>583.5</v>
      </c>
    </row>
    <row r="231" spans="1:10" ht="51" x14ac:dyDescent="0.2">
      <c r="A231" s="15" t="s">
        <v>303</v>
      </c>
      <c r="B231" s="15" t="s">
        <v>374</v>
      </c>
      <c r="C231" s="60">
        <v>89730</v>
      </c>
      <c r="D231" s="145">
        <v>269003154</v>
      </c>
      <c r="E231" s="19" t="s">
        <v>283</v>
      </c>
      <c r="F231" s="15" t="s">
        <v>118</v>
      </c>
      <c r="G231" s="61">
        <v>10</v>
      </c>
      <c r="H231" s="78">
        <v>16.399999999999999</v>
      </c>
      <c r="I231" s="74">
        <f t="shared" si="78"/>
        <v>20.350000000000001</v>
      </c>
      <c r="J231" s="99">
        <f t="shared" si="79"/>
        <v>203.5</v>
      </c>
    </row>
    <row r="232" spans="1:10" ht="51" x14ac:dyDescent="0.2">
      <c r="A232" s="15" t="s">
        <v>304</v>
      </c>
      <c r="B232" s="15" t="s">
        <v>374</v>
      </c>
      <c r="C232" s="15">
        <v>89735</v>
      </c>
      <c r="D232" s="145">
        <v>269003155</v>
      </c>
      <c r="E232" s="19" t="s">
        <v>284</v>
      </c>
      <c r="F232" s="15" t="s">
        <v>118</v>
      </c>
      <c r="G232" s="17">
        <v>4</v>
      </c>
      <c r="H232" s="74">
        <v>26.61</v>
      </c>
      <c r="I232" s="74">
        <f t="shared" si="78"/>
        <v>33.020000000000003</v>
      </c>
      <c r="J232" s="99">
        <f t="shared" si="79"/>
        <v>132.08000000000001</v>
      </c>
    </row>
    <row r="233" spans="1:10" ht="53.25" customHeight="1" x14ac:dyDescent="0.2">
      <c r="A233" s="15" t="s">
        <v>305</v>
      </c>
      <c r="B233" s="15" t="s">
        <v>374</v>
      </c>
      <c r="C233" s="60">
        <v>104341</v>
      </c>
      <c r="D233" s="145">
        <v>269003156</v>
      </c>
      <c r="E233" s="19" t="s">
        <v>285</v>
      </c>
      <c r="F233" s="15" t="s">
        <v>118</v>
      </c>
      <c r="G233" s="61">
        <v>3</v>
      </c>
      <c r="H233" s="78">
        <v>11.76</v>
      </c>
      <c r="I233" s="74">
        <f t="shared" si="78"/>
        <v>14.59</v>
      </c>
      <c r="J233" s="99">
        <f t="shared" si="79"/>
        <v>43.77</v>
      </c>
    </row>
    <row r="234" spans="1:10" ht="51" x14ac:dyDescent="0.2">
      <c r="A234" s="15" t="s">
        <v>306</v>
      </c>
      <c r="B234" s="15" t="s">
        <v>374</v>
      </c>
      <c r="C234" s="15">
        <v>89707</v>
      </c>
      <c r="D234" s="145">
        <v>269003157</v>
      </c>
      <c r="E234" s="19" t="s">
        <v>286</v>
      </c>
      <c r="F234" s="15" t="s">
        <v>118</v>
      </c>
      <c r="G234" s="17">
        <v>3</v>
      </c>
      <c r="H234" s="74">
        <v>55.28</v>
      </c>
      <c r="I234" s="74">
        <f t="shared" si="78"/>
        <v>68.59</v>
      </c>
      <c r="J234" s="99">
        <f t="shared" si="79"/>
        <v>205.77</v>
      </c>
    </row>
    <row r="235" spans="1:10" ht="38.25" x14ac:dyDescent="0.2">
      <c r="A235" s="15" t="s">
        <v>307</v>
      </c>
      <c r="B235" s="15" t="s">
        <v>374</v>
      </c>
      <c r="C235" s="60">
        <v>97906</v>
      </c>
      <c r="D235" s="145">
        <v>269003158</v>
      </c>
      <c r="E235" s="19" t="s">
        <v>287</v>
      </c>
      <c r="F235" s="15" t="s">
        <v>118</v>
      </c>
      <c r="G235" s="61">
        <v>1</v>
      </c>
      <c r="H235" s="78">
        <v>515.71</v>
      </c>
      <c r="I235" s="74">
        <f t="shared" si="78"/>
        <v>639.89</v>
      </c>
      <c r="J235" s="99">
        <f t="shared" si="79"/>
        <v>639.89</v>
      </c>
    </row>
    <row r="236" spans="1:10" x14ac:dyDescent="0.2">
      <c r="A236" s="178" t="s">
        <v>27</v>
      </c>
      <c r="B236" s="178"/>
      <c r="C236" s="178"/>
      <c r="D236" s="178"/>
      <c r="E236" s="178"/>
      <c r="F236" s="178"/>
      <c r="G236" s="178"/>
      <c r="H236" s="178"/>
      <c r="I236" s="178"/>
      <c r="J236" s="100">
        <f>SUM(J216:J235)</f>
        <v>5834.7200000000012</v>
      </c>
    </row>
    <row r="237" spans="1:10" s="70" customFormat="1" x14ac:dyDescent="0.2">
      <c r="A237" s="101" t="s">
        <v>308</v>
      </c>
      <c r="B237" s="101"/>
      <c r="C237" s="22"/>
      <c r="D237" s="22"/>
      <c r="E237" s="180" t="s">
        <v>115</v>
      </c>
      <c r="F237" s="180"/>
      <c r="G237" s="180"/>
      <c r="H237" s="180"/>
      <c r="I237" s="180"/>
      <c r="J237" s="180"/>
    </row>
    <row r="238" spans="1:10" ht="38.25" x14ac:dyDescent="0.2">
      <c r="A238" s="15" t="s">
        <v>309</v>
      </c>
      <c r="B238" s="15" t="s">
        <v>374</v>
      </c>
      <c r="C238" s="15">
        <v>89578</v>
      </c>
      <c r="D238" s="145">
        <v>269003159</v>
      </c>
      <c r="E238" s="19" t="s">
        <v>450</v>
      </c>
      <c r="F238" s="15" t="s">
        <v>10</v>
      </c>
      <c r="G238" s="17">
        <v>18</v>
      </c>
      <c r="H238" s="74">
        <v>33.25</v>
      </c>
      <c r="I238" s="74">
        <f t="shared" ref="I238:I242" si="80">ROUND(H238+(H238*$J$7),2)</f>
        <v>41.26</v>
      </c>
      <c r="J238" s="99">
        <f t="shared" ref="J238:J242" si="81">ROUND((G238*I238),2)</f>
        <v>742.68</v>
      </c>
    </row>
    <row r="239" spans="1:10" ht="38.25" x14ac:dyDescent="0.2">
      <c r="A239" s="15" t="s">
        <v>310</v>
      </c>
      <c r="B239" s="15" t="s">
        <v>374</v>
      </c>
      <c r="C239" s="60">
        <v>89671</v>
      </c>
      <c r="D239" s="145">
        <v>269003160</v>
      </c>
      <c r="E239" s="19" t="s">
        <v>451</v>
      </c>
      <c r="F239" s="15" t="s">
        <v>118</v>
      </c>
      <c r="G239" s="61">
        <v>5</v>
      </c>
      <c r="H239" s="78">
        <v>45.53</v>
      </c>
      <c r="I239" s="74">
        <f t="shared" si="80"/>
        <v>56.49</v>
      </c>
      <c r="J239" s="99">
        <f t="shared" si="81"/>
        <v>282.45</v>
      </c>
    </row>
    <row r="240" spans="1:10" ht="38.25" x14ac:dyDescent="0.2">
      <c r="A240" s="15" t="s">
        <v>311</v>
      </c>
      <c r="B240" s="15" t="s">
        <v>374</v>
      </c>
      <c r="C240" s="15">
        <v>89585</v>
      </c>
      <c r="D240" s="145">
        <v>269003161</v>
      </c>
      <c r="E240" s="19" t="s">
        <v>452</v>
      </c>
      <c r="F240" s="15" t="s">
        <v>118</v>
      </c>
      <c r="G240" s="17">
        <v>5</v>
      </c>
      <c r="H240" s="74">
        <v>46.98</v>
      </c>
      <c r="I240" s="74">
        <f t="shared" si="80"/>
        <v>58.29</v>
      </c>
      <c r="J240" s="99">
        <f t="shared" si="81"/>
        <v>291.45</v>
      </c>
    </row>
    <row r="241" spans="1:10" ht="38.25" x14ac:dyDescent="0.2">
      <c r="A241" s="15" t="s">
        <v>312</v>
      </c>
      <c r="B241" s="15" t="s">
        <v>374</v>
      </c>
      <c r="C241" s="60">
        <v>89584</v>
      </c>
      <c r="D241" s="145">
        <v>269003162</v>
      </c>
      <c r="E241" s="19" t="s">
        <v>453</v>
      </c>
      <c r="F241" s="15" t="s">
        <v>118</v>
      </c>
      <c r="G241" s="61">
        <v>10</v>
      </c>
      <c r="H241" s="78">
        <v>45.97</v>
      </c>
      <c r="I241" s="74">
        <f t="shared" si="80"/>
        <v>57.04</v>
      </c>
      <c r="J241" s="99">
        <f t="shared" si="81"/>
        <v>570.4</v>
      </c>
    </row>
    <row r="242" spans="1:10" ht="51" x14ac:dyDescent="0.2">
      <c r="A242" s="15" t="s">
        <v>455</v>
      </c>
      <c r="B242" s="15" t="s">
        <v>374</v>
      </c>
      <c r="C242" s="60">
        <v>99260</v>
      </c>
      <c r="D242" s="145">
        <v>269003163</v>
      </c>
      <c r="E242" s="19" t="s">
        <v>454</v>
      </c>
      <c r="F242" s="15" t="s">
        <v>118</v>
      </c>
      <c r="G242" s="61">
        <v>1</v>
      </c>
      <c r="H242" s="78">
        <v>505.6</v>
      </c>
      <c r="I242" s="74">
        <f t="shared" si="80"/>
        <v>627.35</v>
      </c>
      <c r="J242" s="99">
        <f t="shared" si="81"/>
        <v>627.35</v>
      </c>
    </row>
    <row r="243" spans="1:10" x14ac:dyDescent="0.2">
      <c r="A243" s="178" t="s">
        <v>27</v>
      </c>
      <c r="B243" s="178"/>
      <c r="C243" s="178"/>
      <c r="D243" s="178"/>
      <c r="E243" s="178"/>
      <c r="F243" s="178"/>
      <c r="G243" s="178"/>
      <c r="H243" s="178"/>
      <c r="I243" s="178"/>
      <c r="J243" s="100">
        <f>SUM(J238:J242)</f>
        <v>2514.33</v>
      </c>
    </row>
    <row r="244" spans="1:10" x14ac:dyDescent="0.2">
      <c r="A244" s="178" t="s">
        <v>501</v>
      </c>
      <c r="B244" s="178"/>
      <c r="C244" s="178"/>
      <c r="D244" s="178"/>
      <c r="E244" s="178"/>
      <c r="F244" s="178"/>
      <c r="G244" s="178"/>
      <c r="H244" s="178"/>
      <c r="I244" s="178"/>
      <c r="J244" s="100">
        <f>J214+J236+J243</f>
        <v>11430.560000000001</v>
      </c>
    </row>
    <row r="245" spans="1:10" x14ac:dyDescent="0.2">
      <c r="A245" s="101">
        <v>10</v>
      </c>
      <c r="B245" s="101"/>
      <c r="C245" s="22"/>
      <c r="D245" s="22"/>
      <c r="E245" s="180" t="s">
        <v>50</v>
      </c>
      <c r="F245" s="180"/>
      <c r="G245" s="180"/>
      <c r="H245" s="180"/>
      <c r="I245" s="180"/>
      <c r="J245" s="180"/>
    </row>
    <row r="246" spans="1:10" ht="51" x14ac:dyDescent="0.2">
      <c r="A246" s="15" t="s">
        <v>313</v>
      </c>
      <c r="B246" s="15" t="s">
        <v>374</v>
      </c>
      <c r="C246" s="15">
        <v>86932</v>
      </c>
      <c r="D246" s="145">
        <v>269003164</v>
      </c>
      <c r="E246" s="19" t="s">
        <v>116</v>
      </c>
      <c r="F246" s="20" t="s">
        <v>118</v>
      </c>
      <c r="G246" s="17">
        <v>3</v>
      </c>
      <c r="H246" s="74">
        <v>610.95000000000005</v>
      </c>
      <c r="I246" s="74">
        <f t="shared" ref="I246:I255" si="82">ROUND(H246+(H246*$J$7),2)</f>
        <v>758.07</v>
      </c>
      <c r="J246" s="99">
        <f>ROUND((G246*I246),2)</f>
        <v>2274.21</v>
      </c>
    </row>
    <row r="247" spans="1:10" ht="38.25" x14ac:dyDescent="0.2">
      <c r="A247" s="15" t="s">
        <v>314</v>
      </c>
      <c r="B247" s="15" t="s">
        <v>374</v>
      </c>
      <c r="C247" s="15">
        <v>100867</v>
      </c>
      <c r="D247" s="145">
        <v>269003165</v>
      </c>
      <c r="E247" s="19" t="s">
        <v>117</v>
      </c>
      <c r="F247" s="20" t="s">
        <v>118</v>
      </c>
      <c r="G247" s="17">
        <v>4</v>
      </c>
      <c r="H247" s="74">
        <v>352.79</v>
      </c>
      <c r="I247" s="74">
        <f t="shared" si="82"/>
        <v>437.74</v>
      </c>
      <c r="J247" s="99">
        <f t="shared" ref="J247:J255" si="83">ROUND((G247*I247),2)</f>
        <v>1750.96</v>
      </c>
    </row>
    <row r="248" spans="1:10" ht="25.5" x14ac:dyDescent="0.2">
      <c r="A248" s="15" t="s">
        <v>315</v>
      </c>
      <c r="B248" s="15" t="s">
        <v>374</v>
      </c>
      <c r="C248" s="15">
        <v>100849</v>
      </c>
      <c r="D248" s="145">
        <v>269003166</v>
      </c>
      <c r="E248" s="19" t="s">
        <v>119</v>
      </c>
      <c r="F248" s="20" t="s">
        <v>118</v>
      </c>
      <c r="G248" s="17">
        <v>3</v>
      </c>
      <c r="H248" s="74">
        <v>49.12</v>
      </c>
      <c r="I248" s="74">
        <f t="shared" si="82"/>
        <v>60.95</v>
      </c>
      <c r="J248" s="99">
        <f t="shared" si="83"/>
        <v>182.85</v>
      </c>
    </row>
    <row r="249" spans="1:10" ht="63.75" x14ac:dyDescent="0.2">
      <c r="A249" s="15" t="s">
        <v>316</v>
      </c>
      <c r="B249" s="15" t="s">
        <v>374</v>
      </c>
      <c r="C249" s="15">
        <v>86939</v>
      </c>
      <c r="D249" s="145">
        <v>269003167</v>
      </c>
      <c r="E249" s="19" t="s">
        <v>120</v>
      </c>
      <c r="F249" s="20" t="s">
        <v>118</v>
      </c>
      <c r="G249" s="57">
        <v>3</v>
      </c>
      <c r="H249" s="74">
        <v>457.08</v>
      </c>
      <c r="I249" s="74">
        <f t="shared" si="82"/>
        <v>567.14</v>
      </c>
      <c r="J249" s="99">
        <f t="shared" si="83"/>
        <v>1701.42</v>
      </c>
    </row>
    <row r="250" spans="1:10" ht="63.75" x14ac:dyDescent="0.2">
      <c r="A250" s="15" t="s">
        <v>317</v>
      </c>
      <c r="B250" s="15" t="s">
        <v>375</v>
      </c>
      <c r="C250" s="15" t="s">
        <v>489</v>
      </c>
      <c r="D250" s="145">
        <v>269003168</v>
      </c>
      <c r="E250" s="19" t="s">
        <v>488</v>
      </c>
      <c r="F250" s="20" t="s">
        <v>30</v>
      </c>
      <c r="G250" s="57">
        <v>1.65</v>
      </c>
      <c r="H250" s="74">
        <v>486.4</v>
      </c>
      <c r="I250" s="74">
        <f t="shared" si="82"/>
        <v>603.53</v>
      </c>
      <c r="J250" s="99">
        <f t="shared" si="83"/>
        <v>995.82</v>
      </c>
    </row>
    <row r="251" spans="1:10" ht="51" x14ac:dyDescent="0.2">
      <c r="A251" s="15" t="s">
        <v>318</v>
      </c>
      <c r="B251" s="15" t="s">
        <v>374</v>
      </c>
      <c r="C251" s="15">
        <v>86936</v>
      </c>
      <c r="D251" s="145">
        <v>269003169</v>
      </c>
      <c r="E251" s="19" t="s">
        <v>492</v>
      </c>
      <c r="F251" s="20" t="s">
        <v>118</v>
      </c>
      <c r="G251" s="57">
        <v>1</v>
      </c>
      <c r="H251" s="74">
        <v>530.04</v>
      </c>
      <c r="I251" s="74">
        <f t="shared" si="82"/>
        <v>657.67</v>
      </c>
      <c r="J251" s="99">
        <f t="shared" si="83"/>
        <v>657.67</v>
      </c>
    </row>
    <row r="252" spans="1:10" ht="38.25" x14ac:dyDescent="0.2">
      <c r="A252" s="15" t="s">
        <v>467</v>
      </c>
      <c r="B252" s="15" t="s">
        <v>374</v>
      </c>
      <c r="C252" s="15">
        <v>106779</v>
      </c>
      <c r="D252" s="145">
        <v>269003170</v>
      </c>
      <c r="E252" s="19" t="s">
        <v>494</v>
      </c>
      <c r="F252" s="20" t="s">
        <v>118</v>
      </c>
      <c r="G252" s="57">
        <v>1</v>
      </c>
      <c r="H252" s="74">
        <v>152.80000000000001</v>
      </c>
      <c r="I252" s="74">
        <f t="shared" si="82"/>
        <v>189.59</v>
      </c>
      <c r="J252" s="99">
        <f t="shared" si="83"/>
        <v>189.59</v>
      </c>
    </row>
    <row r="253" spans="1:10" ht="25.5" x14ac:dyDescent="0.2">
      <c r="A253" s="15" t="s">
        <v>490</v>
      </c>
      <c r="B253" s="15" t="s">
        <v>374</v>
      </c>
      <c r="C253" s="15">
        <v>106765</v>
      </c>
      <c r="D253" s="145">
        <v>269003171</v>
      </c>
      <c r="E253" s="19" t="s">
        <v>468</v>
      </c>
      <c r="F253" s="20" t="s">
        <v>118</v>
      </c>
      <c r="G253" s="57">
        <v>4</v>
      </c>
      <c r="H253" s="74">
        <v>65.17</v>
      </c>
      <c r="I253" s="74">
        <f t="shared" si="82"/>
        <v>80.86</v>
      </c>
      <c r="J253" s="99">
        <f t="shared" si="83"/>
        <v>323.44</v>
      </c>
    </row>
    <row r="254" spans="1:10" ht="38.25" x14ac:dyDescent="0.2">
      <c r="A254" s="15" t="s">
        <v>491</v>
      </c>
      <c r="B254" s="15" t="s">
        <v>374</v>
      </c>
      <c r="C254" s="15">
        <v>95547</v>
      </c>
      <c r="D254" s="145">
        <v>269003172</v>
      </c>
      <c r="E254" s="19" t="s">
        <v>121</v>
      </c>
      <c r="F254" s="20" t="s">
        <v>118</v>
      </c>
      <c r="G254" s="57">
        <v>4</v>
      </c>
      <c r="H254" s="74">
        <v>55.55</v>
      </c>
      <c r="I254" s="74">
        <f t="shared" si="82"/>
        <v>68.930000000000007</v>
      </c>
      <c r="J254" s="99">
        <f t="shared" si="83"/>
        <v>275.72000000000003</v>
      </c>
    </row>
    <row r="255" spans="1:10" ht="25.5" x14ac:dyDescent="0.2">
      <c r="A255" s="15" t="s">
        <v>493</v>
      </c>
      <c r="B255" s="15" t="s">
        <v>374</v>
      </c>
      <c r="C255" s="15">
        <v>95544</v>
      </c>
      <c r="D255" s="145">
        <v>269003173</v>
      </c>
      <c r="E255" s="19" t="s">
        <v>122</v>
      </c>
      <c r="F255" s="20" t="s">
        <v>118</v>
      </c>
      <c r="G255" s="57">
        <v>3</v>
      </c>
      <c r="H255" s="74">
        <v>44.39</v>
      </c>
      <c r="I255" s="74">
        <f t="shared" si="82"/>
        <v>55.08</v>
      </c>
      <c r="J255" s="99">
        <f t="shared" si="83"/>
        <v>165.24</v>
      </c>
    </row>
    <row r="256" spans="1:10" x14ac:dyDescent="0.2">
      <c r="A256" s="178" t="s">
        <v>502</v>
      </c>
      <c r="B256" s="178"/>
      <c r="C256" s="178"/>
      <c r="D256" s="178"/>
      <c r="E256" s="178"/>
      <c r="F256" s="178"/>
      <c r="G256" s="178"/>
      <c r="H256" s="178"/>
      <c r="I256" s="178"/>
      <c r="J256" s="100">
        <f>SUM(J246:J255)</f>
        <v>8516.92</v>
      </c>
    </row>
    <row r="257" spans="1:10" x14ac:dyDescent="0.2">
      <c r="A257" s="101">
        <v>11</v>
      </c>
      <c r="B257" s="101"/>
      <c r="C257" s="22"/>
      <c r="D257" s="22"/>
      <c r="E257" s="180" t="s">
        <v>52</v>
      </c>
      <c r="F257" s="180"/>
      <c r="G257" s="180"/>
      <c r="H257" s="180"/>
      <c r="I257" s="180"/>
      <c r="J257" s="180"/>
    </row>
    <row r="258" spans="1:10" x14ac:dyDescent="0.2">
      <c r="A258" s="101" t="s">
        <v>319</v>
      </c>
      <c r="B258" s="101"/>
      <c r="C258" s="22"/>
      <c r="D258" s="22"/>
      <c r="E258" s="180" t="s">
        <v>139</v>
      </c>
      <c r="F258" s="180"/>
      <c r="G258" s="180"/>
      <c r="H258" s="180"/>
      <c r="I258" s="180"/>
      <c r="J258" s="180"/>
    </row>
    <row r="259" spans="1:10" ht="25.5" x14ac:dyDescent="0.2">
      <c r="A259" s="15" t="s">
        <v>320</v>
      </c>
      <c r="B259" s="15" t="s">
        <v>374</v>
      </c>
      <c r="C259" s="15">
        <v>88485</v>
      </c>
      <c r="D259" s="145">
        <v>269003174</v>
      </c>
      <c r="E259" s="19" t="s">
        <v>459</v>
      </c>
      <c r="F259" s="20" t="s">
        <v>30</v>
      </c>
      <c r="G259" s="54">
        <v>123.9</v>
      </c>
      <c r="H259" s="74">
        <v>5.03</v>
      </c>
      <c r="I259" s="74">
        <f t="shared" ref="I259" si="84">ROUND(H259+(H259*$J$7),2)</f>
        <v>6.24</v>
      </c>
      <c r="J259" s="99">
        <f t="shared" ref="J259" si="85">ROUND((G259*I259),2)</f>
        <v>773.14</v>
      </c>
    </row>
    <row r="260" spans="1:10" ht="25.5" x14ac:dyDescent="0.2">
      <c r="A260" s="15" t="s">
        <v>321</v>
      </c>
      <c r="B260" s="15" t="s">
        <v>374</v>
      </c>
      <c r="C260" s="15">
        <v>88497</v>
      </c>
      <c r="D260" s="145">
        <v>269003209</v>
      </c>
      <c r="E260" s="19" t="s">
        <v>517</v>
      </c>
      <c r="F260" s="20" t="s">
        <v>30</v>
      </c>
      <c r="G260" s="54">
        <v>123.9</v>
      </c>
      <c r="H260" s="74">
        <v>21.12</v>
      </c>
      <c r="I260" s="74">
        <f>ROUND(H260+(H260*$J$7),2)</f>
        <v>26.21</v>
      </c>
      <c r="J260" s="99">
        <f>ROUND((G260*I260),2)</f>
        <v>3247.42</v>
      </c>
    </row>
    <row r="261" spans="1:10" ht="25.5" x14ac:dyDescent="0.2">
      <c r="A261" s="15" t="s">
        <v>322</v>
      </c>
      <c r="B261" s="15" t="s">
        <v>374</v>
      </c>
      <c r="C261" s="15">
        <v>104642</v>
      </c>
      <c r="D261" s="145">
        <v>269003176</v>
      </c>
      <c r="E261" s="19" t="s">
        <v>460</v>
      </c>
      <c r="F261" s="20" t="s">
        <v>30</v>
      </c>
      <c r="G261" s="54">
        <v>123.9</v>
      </c>
      <c r="H261" s="74">
        <v>12.4</v>
      </c>
      <c r="I261" s="74">
        <f t="shared" ref="I261" si="86">ROUND(H261+(H261*$J$7),2)</f>
        <v>15.39</v>
      </c>
      <c r="J261" s="99">
        <f>ROUND((G261*I261),2)</f>
        <v>1906.82</v>
      </c>
    </row>
    <row r="262" spans="1:10" ht="25.5" x14ac:dyDescent="0.2">
      <c r="A262" s="15" t="s">
        <v>323</v>
      </c>
      <c r="B262" s="15" t="s">
        <v>374</v>
      </c>
      <c r="C262" s="15">
        <v>88484</v>
      </c>
      <c r="D262" s="145">
        <v>269003177</v>
      </c>
      <c r="E262" s="19" t="s">
        <v>114</v>
      </c>
      <c r="F262" s="20" t="s">
        <v>30</v>
      </c>
      <c r="G262" s="57">
        <v>56.18</v>
      </c>
      <c r="H262" s="97">
        <v>6.16</v>
      </c>
      <c r="I262" s="74">
        <f>ROUND(H262+(H262*$J$7),2)</f>
        <v>7.64</v>
      </c>
      <c r="J262" s="99">
        <f>ROUND((G262*I262),2)</f>
        <v>429.22</v>
      </c>
    </row>
    <row r="263" spans="1:10" ht="25.5" x14ac:dyDescent="0.2">
      <c r="A263" s="15" t="s">
        <v>324</v>
      </c>
      <c r="B263" s="15" t="s">
        <v>374</v>
      </c>
      <c r="C263" s="15">
        <v>88496</v>
      </c>
      <c r="D263" s="145">
        <v>269003210</v>
      </c>
      <c r="E263" s="19" t="s">
        <v>516</v>
      </c>
      <c r="F263" s="20" t="s">
        <v>30</v>
      </c>
      <c r="G263" s="57">
        <v>56.18</v>
      </c>
      <c r="H263" s="97">
        <v>37.75</v>
      </c>
      <c r="I263" s="74">
        <f>ROUND(H263+(H263*$J$7),2)</f>
        <v>46.84</v>
      </c>
      <c r="J263" s="99">
        <f>ROUND((G263*I263),2)</f>
        <v>2631.47</v>
      </c>
    </row>
    <row r="264" spans="1:10" ht="25.5" x14ac:dyDescent="0.2">
      <c r="A264" s="15" t="s">
        <v>325</v>
      </c>
      <c r="B264" s="15" t="s">
        <v>374</v>
      </c>
      <c r="C264" s="15">
        <v>104640</v>
      </c>
      <c r="D264" s="145">
        <v>269003179</v>
      </c>
      <c r="E264" s="19" t="s">
        <v>461</v>
      </c>
      <c r="F264" s="20" t="s">
        <v>30</v>
      </c>
      <c r="G264" s="57">
        <v>56.18</v>
      </c>
      <c r="H264" s="97">
        <v>15.19</v>
      </c>
      <c r="I264" s="74">
        <f>ROUND(H264+(H264*$J$7),2)</f>
        <v>18.850000000000001</v>
      </c>
      <c r="J264" s="99">
        <f>ROUND((G264*I264),2)</f>
        <v>1058.99</v>
      </c>
    </row>
    <row r="265" spans="1:10" ht="25.5" x14ac:dyDescent="0.2">
      <c r="A265" s="15" t="s">
        <v>462</v>
      </c>
      <c r="B265" s="15" t="s">
        <v>374</v>
      </c>
      <c r="C265" s="15">
        <v>102197</v>
      </c>
      <c r="D265" s="145">
        <v>269003180</v>
      </c>
      <c r="E265" s="23" t="s">
        <v>464</v>
      </c>
      <c r="F265" s="20" t="s">
        <v>30</v>
      </c>
      <c r="G265" s="57">
        <v>21.67</v>
      </c>
      <c r="H265" s="97">
        <v>30.45</v>
      </c>
      <c r="I265" s="74">
        <f>ROUND(H265+(H265*$J$7),2)</f>
        <v>37.78</v>
      </c>
      <c r="J265" s="99">
        <f t="shared" ref="J265:J268" si="87">ROUND((G265*I265),2)</f>
        <v>818.69</v>
      </c>
    </row>
    <row r="266" spans="1:10" ht="38.25" x14ac:dyDescent="0.2">
      <c r="A266" s="15" t="s">
        <v>463</v>
      </c>
      <c r="B266" s="15" t="s">
        <v>374</v>
      </c>
      <c r="C266" s="15">
        <v>102215</v>
      </c>
      <c r="D266" s="145">
        <v>269003181</v>
      </c>
      <c r="E266" s="23" t="s">
        <v>465</v>
      </c>
      <c r="F266" s="20" t="s">
        <v>30</v>
      </c>
      <c r="G266" s="57">
        <v>21.67</v>
      </c>
      <c r="H266" s="97">
        <v>22.94</v>
      </c>
      <c r="I266" s="74">
        <f>ROUND(H266+(H266*$J$7),2)</f>
        <v>28.46</v>
      </c>
      <c r="J266" s="99">
        <f t="shared" si="87"/>
        <v>616.73</v>
      </c>
    </row>
    <row r="267" spans="1:10" ht="51" x14ac:dyDescent="0.2">
      <c r="A267" s="15" t="s">
        <v>497</v>
      </c>
      <c r="B267" s="15" t="s">
        <v>374</v>
      </c>
      <c r="C267" s="15">
        <v>100721</v>
      </c>
      <c r="D267" s="145">
        <v>269003182</v>
      </c>
      <c r="E267" s="23" t="s">
        <v>496</v>
      </c>
      <c r="F267" s="20" t="s">
        <v>30</v>
      </c>
      <c r="G267" s="57">
        <v>4.5999999999999996</v>
      </c>
      <c r="H267" s="97">
        <v>31.28</v>
      </c>
      <c r="I267" s="74">
        <f t="shared" ref="I267:I268" si="88">ROUND(H267+(H267*$J$7),2)</f>
        <v>38.81</v>
      </c>
      <c r="J267" s="99">
        <f t="shared" si="87"/>
        <v>178.53</v>
      </c>
    </row>
    <row r="268" spans="1:10" ht="51" x14ac:dyDescent="0.2">
      <c r="A268" s="15" t="s">
        <v>498</v>
      </c>
      <c r="B268" s="15" t="s">
        <v>374</v>
      </c>
      <c r="C268" s="15">
        <v>100761</v>
      </c>
      <c r="D268" s="145">
        <v>269003183</v>
      </c>
      <c r="E268" s="23" t="s">
        <v>495</v>
      </c>
      <c r="F268" s="20" t="s">
        <v>30</v>
      </c>
      <c r="G268" s="57">
        <v>4.5999999999999996</v>
      </c>
      <c r="H268" s="97">
        <v>61.21</v>
      </c>
      <c r="I268" s="74">
        <f t="shared" si="88"/>
        <v>75.95</v>
      </c>
      <c r="J268" s="99">
        <f t="shared" si="87"/>
        <v>349.37</v>
      </c>
    </row>
    <row r="269" spans="1:10" x14ac:dyDescent="0.2">
      <c r="A269" s="178" t="s">
        <v>27</v>
      </c>
      <c r="B269" s="178"/>
      <c r="C269" s="178"/>
      <c r="D269" s="178"/>
      <c r="E269" s="178"/>
      <c r="F269" s="178"/>
      <c r="G269" s="178"/>
      <c r="H269" s="178"/>
      <c r="I269" s="178"/>
      <c r="J269" s="100">
        <f>SUM(J259:J268)</f>
        <v>12010.380000000001</v>
      </c>
    </row>
    <row r="270" spans="1:10" x14ac:dyDescent="0.2">
      <c r="A270" s="101" t="s">
        <v>326</v>
      </c>
      <c r="B270" s="101"/>
      <c r="C270" s="22"/>
      <c r="D270" s="22"/>
      <c r="E270" s="180" t="s">
        <v>140</v>
      </c>
      <c r="F270" s="180"/>
      <c r="G270" s="180"/>
      <c r="H270" s="180"/>
      <c r="I270" s="180"/>
      <c r="J270" s="180"/>
    </row>
    <row r="271" spans="1:10" ht="25.5" x14ac:dyDescent="0.2">
      <c r="A271" s="15" t="s">
        <v>327</v>
      </c>
      <c r="B271" s="15" t="s">
        <v>374</v>
      </c>
      <c r="C271" s="15">
        <v>88415</v>
      </c>
      <c r="D271" s="145">
        <v>269003184</v>
      </c>
      <c r="E271" s="19" t="s">
        <v>113</v>
      </c>
      <c r="F271" s="20" t="s">
        <v>30</v>
      </c>
      <c r="G271" s="54">
        <v>128.36000000000001</v>
      </c>
      <c r="H271" s="74">
        <v>6</v>
      </c>
      <c r="I271" s="74">
        <f t="shared" ref="I271" si="89">ROUND(H271+(H271*$J$7),2)</f>
        <v>7.44</v>
      </c>
      <c r="J271" s="99">
        <f t="shared" ref="J271" si="90">ROUND((G271*I271),2)</f>
        <v>955</v>
      </c>
    </row>
    <row r="272" spans="1:10" ht="25.5" x14ac:dyDescent="0.2">
      <c r="A272" s="15" t="s">
        <v>328</v>
      </c>
      <c r="B272" s="15" t="s">
        <v>374</v>
      </c>
      <c r="C272" s="15">
        <v>96135</v>
      </c>
      <c r="D272" s="145">
        <v>269003211</v>
      </c>
      <c r="E272" s="19" t="s">
        <v>515</v>
      </c>
      <c r="F272" s="20" t="s">
        <v>30</v>
      </c>
      <c r="G272" s="54">
        <v>128.36000000000001</v>
      </c>
      <c r="H272" s="74">
        <v>34.94</v>
      </c>
      <c r="I272" s="74">
        <f>ROUND(H272+(H272*$J$7),2)</f>
        <v>43.35</v>
      </c>
      <c r="J272" s="99">
        <f t="shared" ref="J272" si="91">ROUND((G272*I272),2)</f>
        <v>5564.41</v>
      </c>
    </row>
    <row r="273" spans="1:10" ht="25.5" x14ac:dyDescent="0.2">
      <c r="A273" s="15" t="s">
        <v>329</v>
      </c>
      <c r="B273" s="15" t="s">
        <v>374</v>
      </c>
      <c r="C273" s="15">
        <v>95622</v>
      </c>
      <c r="D273" s="145">
        <v>269003186</v>
      </c>
      <c r="E273" s="19" t="s">
        <v>466</v>
      </c>
      <c r="F273" s="20" t="s">
        <v>30</v>
      </c>
      <c r="G273" s="54">
        <v>128.36000000000001</v>
      </c>
      <c r="H273" s="74">
        <v>18.329999999999998</v>
      </c>
      <c r="I273" s="74">
        <f t="shared" ref="I273" si="92">ROUND(H273+(H273*$J$7),2)</f>
        <v>22.74</v>
      </c>
      <c r="J273" s="99">
        <f>ROUND((G273*I273),2)</f>
        <v>2918.91</v>
      </c>
    </row>
    <row r="274" spans="1:10" x14ac:dyDescent="0.2">
      <c r="A274" s="178" t="s">
        <v>27</v>
      </c>
      <c r="B274" s="178"/>
      <c r="C274" s="178"/>
      <c r="D274" s="178"/>
      <c r="E274" s="178"/>
      <c r="F274" s="178"/>
      <c r="G274" s="178"/>
      <c r="H274" s="178"/>
      <c r="I274" s="178"/>
      <c r="J274" s="100">
        <f>SUM(J271:J273)</f>
        <v>9438.32</v>
      </c>
    </row>
    <row r="275" spans="1:10" x14ac:dyDescent="0.2">
      <c r="A275" s="178" t="s">
        <v>503</v>
      </c>
      <c r="B275" s="178"/>
      <c r="C275" s="178"/>
      <c r="D275" s="178"/>
      <c r="E275" s="178"/>
      <c r="F275" s="178"/>
      <c r="G275" s="178"/>
      <c r="H275" s="178"/>
      <c r="I275" s="178"/>
      <c r="J275" s="100">
        <f>J269+J274</f>
        <v>21448.7</v>
      </c>
    </row>
    <row r="276" spans="1:10" s="70" customFormat="1" x14ac:dyDescent="0.2">
      <c r="A276" s="101">
        <v>12</v>
      </c>
      <c r="B276" s="101"/>
      <c r="C276" s="22"/>
      <c r="D276" s="22"/>
      <c r="E276" s="180" t="s">
        <v>65</v>
      </c>
      <c r="F276" s="180"/>
      <c r="G276" s="180"/>
      <c r="H276" s="180"/>
      <c r="I276" s="180"/>
      <c r="J276" s="180"/>
    </row>
    <row r="277" spans="1:10" s="110" customFormat="1" ht="25.5" x14ac:dyDescent="0.2">
      <c r="A277" s="15" t="s">
        <v>330</v>
      </c>
      <c r="B277" s="15" t="s">
        <v>378</v>
      </c>
      <c r="C277" s="15" t="s">
        <v>487</v>
      </c>
      <c r="D277" s="145">
        <v>269003187</v>
      </c>
      <c r="E277" s="19" t="s">
        <v>212</v>
      </c>
      <c r="F277" s="20" t="s">
        <v>118</v>
      </c>
      <c r="G277" s="54">
        <v>7</v>
      </c>
      <c r="H277" s="113">
        <v>69.010000000000005</v>
      </c>
      <c r="I277" s="74">
        <f t="shared" ref="I277:I295" si="93">ROUND(H277+(H277*$J$7),2)</f>
        <v>85.63</v>
      </c>
      <c r="J277" s="146">
        <f>ROUND((G277*I277),2)</f>
        <v>599.41</v>
      </c>
    </row>
    <row r="278" spans="1:10" ht="38.25" x14ac:dyDescent="0.2">
      <c r="A278" s="15" t="s">
        <v>331</v>
      </c>
      <c r="B278" s="15" t="s">
        <v>374</v>
      </c>
      <c r="C278" s="15">
        <v>91837</v>
      </c>
      <c r="D278" s="145">
        <v>269003188</v>
      </c>
      <c r="E278" s="19" t="s">
        <v>228</v>
      </c>
      <c r="F278" s="20" t="s">
        <v>10</v>
      </c>
      <c r="G278" s="54">
        <v>25</v>
      </c>
      <c r="H278" s="74">
        <v>25.67</v>
      </c>
      <c r="I278" s="74">
        <f t="shared" si="93"/>
        <v>31.85</v>
      </c>
      <c r="J278" s="99">
        <f>ROUND((G278*I278),2)</f>
        <v>796.25</v>
      </c>
    </row>
    <row r="279" spans="1:10" ht="38.25" x14ac:dyDescent="0.2">
      <c r="A279" s="15" t="s">
        <v>338</v>
      </c>
      <c r="B279" s="15" t="s">
        <v>374</v>
      </c>
      <c r="C279" s="15">
        <v>91855</v>
      </c>
      <c r="D279" s="145">
        <v>269003189</v>
      </c>
      <c r="E279" s="19" t="s">
        <v>213</v>
      </c>
      <c r="F279" s="20" t="s">
        <v>10</v>
      </c>
      <c r="G279" s="54">
        <v>80</v>
      </c>
      <c r="H279" s="74">
        <v>12.55</v>
      </c>
      <c r="I279" s="74">
        <f t="shared" si="93"/>
        <v>15.57</v>
      </c>
      <c r="J279" s="99">
        <f>ROUND((G279*I279),2)</f>
        <v>1245.5999999999999</v>
      </c>
    </row>
    <row r="280" spans="1:10" ht="25.5" x14ac:dyDescent="0.2">
      <c r="A280" s="15" t="s">
        <v>339</v>
      </c>
      <c r="B280" s="15" t="s">
        <v>374</v>
      </c>
      <c r="C280" s="15">
        <v>91937</v>
      </c>
      <c r="D280" s="145">
        <v>269003190</v>
      </c>
      <c r="E280" s="19" t="s">
        <v>214</v>
      </c>
      <c r="F280" s="20" t="s">
        <v>118</v>
      </c>
      <c r="G280" s="54">
        <v>7</v>
      </c>
      <c r="H280" s="74">
        <v>18.97</v>
      </c>
      <c r="I280" s="74">
        <f t="shared" si="93"/>
        <v>23.54</v>
      </c>
      <c r="J280" s="99">
        <f t="shared" ref="J280:J295" si="94">ROUND((G280*I280),2)</f>
        <v>164.78</v>
      </c>
    </row>
    <row r="281" spans="1:10" ht="38.25" x14ac:dyDescent="0.2">
      <c r="A281" s="15" t="s">
        <v>340</v>
      </c>
      <c r="B281" s="15" t="s">
        <v>374</v>
      </c>
      <c r="C281" s="15">
        <v>91940</v>
      </c>
      <c r="D281" s="145">
        <v>269003191</v>
      </c>
      <c r="E281" s="19" t="s">
        <v>215</v>
      </c>
      <c r="F281" s="20" t="s">
        <v>118</v>
      </c>
      <c r="G281" s="54">
        <v>20</v>
      </c>
      <c r="H281" s="74">
        <v>21.65</v>
      </c>
      <c r="I281" s="74">
        <f t="shared" si="93"/>
        <v>26.86</v>
      </c>
      <c r="J281" s="99">
        <f t="shared" si="94"/>
        <v>537.20000000000005</v>
      </c>
    </row>
    <row r="282" spans="1:10" ht="38.25" x14ac:dyDescent="0.2">
      <c r="A282" s="15" t="s">
        <v>341</v>
      </c>
      <c r="B282" s="15" t="s">
        <v>374</v>
      </c>
      <c r="C282" s="15">
        <v>91943</v>
      </c>
      <c r="D282" s="145">
        <v>269003192</v>
      </c>
      <c r="E282" s="19" t="s">
        <v>216</v>
      </c>
      <c r="F282" s="20" t="s">
        <v>118</v>
      </c>
      <c r="G282" s="54">
        <v>1</v>
      </c>
      <c r="H282" s="74">
        <v>25.36</v>
      </c>
      <c r="I282" s="74">
        <f t="shared" si="93"/>
        <v>31.47</v>
      </c>
      <c r="J282" s="99">
        <f t="shared" si="94"/>
        <v>31.47</v>
      </c>
    </row>
    <row r="283" spans="1:10" ht="38.25" x14ac:dyDescent="0.2">
      <c r="A283" s="15" t="s">
        <v>342</v>
      </c>
      <c r="B283" s="15" t="s">
        <v>374</v>
      </c>
      <c r="C283" s="15">
        <v>92023</v>
      </c>
      <c r="D283" s="145">
        <v>269003193</v>
      </c>
      <c r="E283" s="19" t="s">
        <v>217</v>
      </c>
      <c r="F283" s="20" t="s">
        <v>118</v>
      </c>
      <c r="G283" s="54">
        <v>3</v>
      </c>
      <c r="H283" s="74">
        <v>56.63</v>
      </c>
      <c r="I283" s="74">
        <f t="shared" si="93"/>
        <v>70.27</v>
      </c>
      <c r="J283" s="99">
        <f t="shared" si="94"/>
        <v>210.81</v>
      </c>
    </row>
    <row r="284" spans="1:10" ht="38.25" x14ac:dyDescent="0.2">
      <c r="A284" s="15" t="s">
        <v>343</v>
      </c>
      <c r="B284" s="15" t="s">
        <v>374</v>
      </c>
      <c r="C284" s="15">
        <v>91953</v>
      </c>
      <c r="D284" s="145">
        <v>269003194</v>
      </c>
      <c r="E284" s="19" t="s">
        <v>218</v>
      </c>
      <c r="F284" s="20" t="s">
        <v>118</v>
      </c>
      <c r="G284" s="54">
        <v>3</v>
      </c>
      <c r="H284" s="74">
        <v>33.28</v>
      </c>
      <c r="I284" s="74">
        <f t="shared" si="93"/>
        <v>41.29</v>
      </c>
      <c r="J284" s="99">
        <f t="shared" si="94"/>
        <v>123.87</v>
      </c>
    </row>
    <row r="285" spans="1:10" ht="38.25" x14ac:dyDescent="0.2">
      <c r="A285" s="15" t="s">
        <v>344</v>
      </c>
      <c r="B285" s="15" t="s">
        <v>374</v>
      </c>
      <c r="C285" s="15">
        <v>92001</v>
      </c>
      <c r="D285" s="145">
        <v>269003195</v>
      </c>
      <c r="E285" s="19" t="s">
        <v>219</v>
      </c>
      <c r="F285" s="20" t="s">
        <v>118</v>
      </c>
      <c r="G285" s="54">
        <v>20</v>
      </c>
      <c r="H285" s="74">
        <v>36.94</v>
      </c>
      <c r="I285" s="74">
        <f t="shared" si="93"/>
        <v>45.84</v>
      </c>
      <c r="J285" s="99">
        <f t="shared" si="94"/>
        <v>916.8</v>
      </c>
    </row>
    <row r="286" spans="1:10" ht="38.25" x14ac:dyDescent="0.2">
      <c r="A286" s="15" t="s">
        <v>345</v>
      </c>
      <c r="B286" s="15" t="s">
        <v>374</v>
      </c>
      <c r="C286" s="15">
        <v>91932</v>
      </c>
      <c r="D286" s="145">
        <v>269003196</v>
      </c>
      <c r="E286" s="19" t="s">
        <v>229</v>
      </c>
      <c r="F286" s="20" t="s">
        <v>10</v>
      </c>
      <c r="G286" s="54">
        <v>100</v>
      </c>
      <c r="H286" s="74">
        <v>20.58</v>
      </c>
      <c r="I286" s="74">
        <f t="shared" si="93"/>
        <v>25.54</v>
      </c>
      <c r="J286" s="99">
        <f t="shared" si="94"/>
        <v>2554</v>
      </c>
    </row>
    <row r="287" spans="1:10" ht="38.25" x14ac:dyDescent="0.2">
      <c r="A287" s="15" t="s">
        <v>346</v>
      </c>
      <c r="B287" s="15" t="s">
        <v>374</v>
      </c>
      <c r="C287" s="15">
        <v>91930</v>
      </c>
      <c r="D287" s="145">
        <v>269003197</v>
      </c>
      <c r="E287" s="19" t="s">
        <v>227</v>
      </c>
      <c r="F287" s="20" t="s">
        <v>10</v>
      </c>
      <c r="G287" s="54">
        <v>30</v>
      </c>
      <c r="H287" s="74">
        <v>11.48</v>
      </c>
      <c r="I287" s="74">
        <f t="shared" si="93"/>
        <v>14.24</v>
      </c>
      <c r="J287" s="99">
        <f t="shared" si="94"/>
        <v>427.2</v>
      </c>
    </row>
    <row r="288" spans="1:10" ht="38.25" x14ac:dyDescent="0.2">
      <c r="A288" s="15" t="s">
        <v>347</v>
      </c>
      <c r="B288" s="15" t="s">
        <v>374</v>
      </c>
      <c r="C288" s="15">
        <v>91926</v>
      </c>
      <c r="D288" s="145">
        <v>269003198</v>
      </c>
      <c r="E288" s="19" t="s">
        <v>220</v>
      </c>
      <c r="F288" s="20" t="s">
        <v>10</v>
      </c>
      <c r="G288" s="54">
        <v>400</v>
      </c>
      <c r="H288" s="74">
        <v>5.3</v>
      </c>
      <c r="I288" s="74">
        <f t="shared" si="93"/>
        <v>6.58</v>
      </c>
      <c r="J288" s="99">
        <f t="shared" si="94"/>
        <v>2632</v>
      </c>
    </row>
    <row r="289" spans="1:10" ht="38.25" x14ac:dyDescent="0.2">
      <c r="A289" s="15" t="s">
        <v>348</v>
      </c>
      <c r="B289" s="15" t="s">
        <v>374</v>
      </c>
      <c r="C289" s="15">
        <v>91924</v>
      </c>
      <c r="D289" s="145">
        <v>269003199</v>
      </c>
      <c r="E289" s="19" t="s">
        <v>221</v>
      </c>
      <c r="F289" s="20" t="s">
        <v>10</v>
      </c>
      <c r="G289" s="54">
        <v>300</v>
      </c>
      <c r="H289" s="74">
        <v>3.65</v>
      </c>
      <c r="I289" s="74">
        <f t="shared" si="93"/>
        <v>4.53</v>
      </c>
      <c r="J289" s="99">
        <f t="shared" si="94"/>
        <v>1359</v>
      </c>
    </row>
    <row r="290" spans="1:10" ht="51" x14ac:dyDescent="0.2">
      <c r="A290" s="15" t="s">
        <v>349</v>
      </c>
      <c r="B290" s="15" t="s">
        <v>374</v>
      </c>
      <c r="C290" s="15">
        <v>101883</v>
      </c>
      <c r="D290" s="145">
        <v>269003200</v>
      </c>
      <c r="E290" s="19" t="s">
        <v>222</v>
      </c>
      <c r="F290" s="20" t="s">
        <v>118</v>
      </c>
      <c r="G290" s="54">
        <v>1</v>
      </c>
      <c r="H290" s="74">
        <v>593.95000000000005</v>
      </c>
      <c r="I290" s="74">
        <f t="shared" si="93"/>
        <v>736.97</v>
      </c>
      <c r="J290" s="99">
        <f t="shared" si="94"/>
        <v>736.97</v>
      </c>
    </row>
    <row r="291" spans="1:10" ht="25.5" x14ac:dyDescent="0.2">
      <c r="A291" s="15" t="s">
        <v>350</v>
      </c>
      <c r="B291" s="15" t="s">
        <v>374</v>
      </c>
      <c r="C291" s="15">
        <v>93666</v>
      </c>
      <c r="D291" s="145">
        <v>269003201</v>
      </c>
      <c r="E291" s="19" t="s">
        <v>223</v>
      </c>
      <c r="F291" s="20" t="s">
        <v>118</v>
      </c>
      <c r="G291" s="54">
        <v>1</v>
      </c>
      <c r="H291" s="74">
        <v>86</v>
      </c>
      <c r="I291" s="74">
        <f t="shared" si="93"/>
        <v>106.71</v>
      </c>
      <c r="J291" s="99">
        <f t="shared" si="94"/>
        <v>106.71</v>
      </c>
    </row>
    <row r="292" spans="1:10" ht="25.5" x14ac:dyDescent="0.2">
      <c r="A292" s="15" t="s">
        <v>351</v>
      </c>
      <c r="B292" s="15" t="s">
        <v>374</v>
      </c>
      <c r="C292" s="15">
        <v>93663</v>
      </c>
      <c r="D292" s="145">
        <v>269003202</v>
      </c>
      <c r="E292" s="19" t="s">
        <v>224</v>
      </c>
      <c r="F292" s="20" t="s">
        <v>118</v>
      </c>
      <c r="G292" s="54">
        <v>2</v>
      </c>
      <c r="H292" s="74">
        <v>71.11</v>
      </c>
      <c r="I292" s="74">
        <f t="shared" si="93"/>
        <v>88.23</v>
      </c>
      <c r="J292" s="99">
        <f t="shared" si="94"/>
        <v>176.46</v>
      </c>
    </row>
    <row r="293" spans="1:10" ht="25.5" x14ac:dyDescent="0.2">
      <c r="A293" s="15" t="s">
        <v>352</v>
      </c>
      <c r="B293" s="15" t="s">
        <v>374</v>
      </c>
      <c r="C293" s="15">
        <v>93656</v>
      </c>
      <c r="D293" s="145">
        <v>269003203</v>
      </c>
      <c r="E293" s="19" t="s">
        <v>225</v>
      </c>
      <c r="F293" s="20" t="s">
        <v>118</v>
      </c>
      <c r="G293" s="54">
        <v>4</v>
      </c>
      <c r="H293" s="74">
        <v>16.100000000000001</v>
      </c>
      <c r="I293" s="74">
        <f t="shared" si="93"/>
        <v>19.98</v>
      </c>
      <c r="J293" s="99">
        <f t="shared" si="94"/>
        <v>79.92</v>
      </c>
    </row>
    <row r="294" spans="1:10" ht="25.5" x14ac:dyDescent="0.2">
      <c r="A294" s="15" t="s">
        <v>353</v>
      </c>
      <c r="B294" s="15" t="s">
        <v>374</v>
      </c>
      <c r="C294" s="15">
        <v>93653</v>
      </c>
      <c r="D294" s="145">
        <v>269003204</v>
      </c>
      <c r="E294" s="19" t="s">
        <v>226</v>
      </c>
      <c r="F294" s="20" t="s">
        <v>118</v>
      </c>
      <c r="G294" s="54">
        <v>3</v>
      </c>
      <c r="H294" s="74">
        <v>13.93</v>
      </c>
      <c r="I294" s="74">
        <f t="shared" si="93"/>
        <v>17.28</v>
      </c>
      <c r="J294" s="99">
        <f t="shared" si="94"/>
        <v>51.84</v>
      </c>
    </row>
    <row r="295" spans="1:10" ht="25.5" x14ac:dyDescent="0.2">
      <c r="A295" s="15" t="s">
        <v>354</v>
      </c>
      <c r="B295" s="15" t="s">
        <v>374</v>
      </c>
      <c r="C295" s="15">
        <v>104752</v>
      </c>
      <c r="D295" s="145">
        <v>269003205</v>
      </c>
      <c r="E295" s="19" t="s">
        <v>230</v>
      </c>
      <c r="F295" s="20" t="s">
        <v>118</v>
      </c>
      <c r="G295" s="54">
        <v>4</v>
      </c>
      <c r="H295" s="74">
        <v>24.97</v>
      </c>
      <c r="I295" s="74">
        <f t="shared" si="93"/>
        <v>30.98</v>
      </c>
      <c r="J295" s="99">
        <f t="shared" si="94"/>
        <v>123.92</v>
      </c>
    </row>
    <row r="296" spans="1:10" x14ac:dyDescent="0.2">
      <c r="A296" s="178" t="s">
        <v>504</v>
      </c>
      <c r="B296" s="178"/>
      <c r="C296" s="178"/>
      <c r="D296" s="178"/>
      <c r="E296" s="178"/>
      <c r="F296" s="178"/>
      <c r="G296" s="178"/>
      <c r="H296" s="178"/>
      <c r="I296" s="178"/>
      <c r="J296" s="100">
        <f>SUM(J277:J295)</f>
        <v>12874.209999999997</v>
      </c>
    </row>
    <row r="297" spans="1:10" x14ac:dyDescent="0.2">
      <c r="A297" s="101">
        <v>13</v>
      </c>
      <c r="B297" s="101"/>
      <c r="C297" s="22"/>
      <c r="D297" s="22"/>
      <c r="E297" s="180" t="s">
        <v>53</v>
      </c>
      <c r="F297" s="180"/>
      <c r="G297" s="180"/>
      <c r="H297" s="180"/>
      <c r="I297" s="180"/>
      <c r="J297" s="180"/>
    </row>
    <row r="298" spans="1:10" s="68" customFormat="1" x14ac:dyDescent="0.2">
      <c r="A298" s="15" t="s">
        <v>51</v>
      </c>
      <c r="B298" s="15" t="s">
        <v>375</v>
      </c>
      <c r="C298" s="15" t="s">
        <v>75</v>
      </c>
      <c r="D298" s="145">
        <v>269003206</v>
      </c>
      <c r="E298" s="23" t="s">
        <v>74</v>
      </c>
      <c r="F298" s="20" t="s">
        <v>30</v>
      </c>
      <c r="G298" s="54">
        <v>56.18</v>
      </c>
      <c r="H298" s="113">
        <v>9.01</v>
      </c>
      <c r="I298" s="113">
        <f t="shared" ref="I298" si="95">ROUND(H298+(H298*$J$7),2)</f>
        <v>11.18</v>
      </c>
      <c r="J298" s="146">
        <f t="shared" ref="J298" si="96">ROUND((G298*I298),2)</f>
        <v>628.09</v>
      </c>
    </row>
    <row r="299" spans="1:10" ht="13.5" thickBot="1" x14ac:dyDescent="0.25">
      <c r="A299" s="213" t="s">
        <v>505</v>
      </c>
      <c r="B299" s="214"/>
      <c r="C299" s="178"/>
      <c r="D299" s="178"/>
      <c r="E299" s="178"/>
      <c r="F299" s="178"/>
      <c r="G299" s="178"/>
      <c r="H299" s="178"/>
      <c r="I299" s="178"/>
      <c r="J299" s="80">
        <f>SUM(J298)</f>
        <v>628.09</v>
      </c>
    </row>
    <row r="300" spans="1:10" ht="18" customHeight="1" thickBot="1" x14ac:dyDescent="0.25">
      <c r="A300" s="219" t="s">
        <v>11</v>
      </c>
      <c r="B300" s="220"/>
      <c r="C300" s="220"/>
      <c r="D300" s="220"/>
      <c r="E300" s="220"/>
      <c r="F300" s="220"/>
      <c r="G300" s="220"/>
      <c r="H300" s="220"/>
      <c r="I300" s="221"/>
      <c r="J300" s="148">
        <f>J17+J86+J131+J145+J152+J162+J186+J195+J244+J256+J275+J296+J299</f>
        <v>338121.83000000007</v>
      </c>
    </row>
    <row r="301" spans="1:10" x14ac:dyDescent="0.2">
      <c r="A301" s="2"/>
      <c r="B301" s="3"/>
      <c r="C301" s="3"/>
      <c r="D301" s="3"/>
      <c r="E301" s="3"/>
      <c r="F301" s="3"/>
      <c r="G301" s="133"/>
      <c r="H301" s="90"/>
      <c r="I301" s="90"/>
      <c r="J301" s="149"/>
    </row>
    <row r="302" spans="1:10" x14ac:dyDescent="0.2">
      <c r="A302" s="4"/>
      <c r="B302" s="5"/>
      <c r="C302" s="5"/>
      <c r="D302" s="5"/>
      <c r="E302" s="5"/>
      <c r="F302" s="5"/>
      <c r="G302" s="134"/>
      <c r="H302" s="91"/>
      <c r="I302" s="91"/>
      <c r="J302" s="150"/>
    </row>
    <row r="303" spans="1:10" ht="11.25" customHeight="1" x14ac:dyDescent="0.2">
      <c r="A303" s="6"/>
      <c r="B303" s="7"/>
      <c r="C303" s="7"/>
      <c r="D303" s="7"/>
      <c r="E303" s="7"/>
      <c r="F303" s="7"/>
      <c r="G303" s="135"/>
      <c r="H303" s="92"/>
      <c r="I303" s="92"/>
      <c r="J303" s="151"/>
    </row>
    <row r="304" spans="1:10" ht="11.25" customHeight="1" x14ac:dyDescent="0.2">
      <c r="A304" s="6"/>
      <c r="B304" s="7"/>
      <c r="C304" s="217"/>
      <c r="D304" s="217"/>
      <c r="E304" s="217"/>
      <c r="F304" s="7"/>
      <c r="G304" s="217"/>
      <c r="H304" s="217"/>
      <c r="I304" s="93"/>
      <c r="J304" s="151"/>
    </row>
    <row r="305" spans="1:10" x14ac:dyDescent="0.2">
      <c r="A305" s="8"/>
      <c r="B305" s="9"/>
      <c r="C305" s="215" t="s">
        <v>14</v>
      </c>
      <c r="D305" s="215"/>
      <c r="E305" s="215"/>
      <c r="F305" s="9"/>
      <c r="G305" s="215" t="s">
        <v>15</v>
      </c>
      <c r="H305" s="215"/>
      <c r="I305" s="94"/>
      <c r="J305" s="152"/>
    </row>
    <row r="306" spans="1:10" x14ac:dyDescent="0.2">
      <c r="A306" s="10"/>
      <c r="J306" s="153"/>
    </row>
    <row r="307" spans="1:10" x14ac:dyDescent="0.2">
      <c r="A307" s="10"/>
      <c r="J307" s="153"/>
    </row>
    <row r="308" spans="1:10" x14ac:dyDescent="0.2">
      <c r="A308" s="10"/>
      <c r="J308" s="153"/>
    </row>
    <row r="309" spans="1:10" ht="11.25" customHeight="1" x14ac:dyDescent="0.2">
      <c r="A309" s="6"/>
      <c r="B309" s="7"/>
      <c r="C309" s="217"/>
      <c r="D309" s="217"/>
      <c r="E309" s="217"/>
      <c r="F309" s="7"/>
      <c r="G309" s="218"/>
      <c r="H309" s="218"/>
      <c r="I309" s="93"/>
      <c r="J309" s="151"/>
    </row>
    <row r="310" spans="1:10" x14ac:dyDescent="0.2">
      <c r="A310" s="8"/>
      <c r="B310" s="9"/>
      <c r="C310" s="215" t="s">
        <v>19</v>
      </c>
      <c r="D310" s="215"/>
      <c r="E310" s="215"/>
      <c r="F310" s="9"/>
      <c r="G310" s="216"/>
      <c r="H310" s="216"/>
      <c r="I310" s="94"/>
      <c r="J310" s="152"/>
    </row>
    <row r="311" spans="1:10" ht="12" customHeight="1" x14ac:dyDescent="0.2">
      <c r="A311" s="10"/>
      <c r="J311" s="153"/>
    </row>
    <row r="312" spans="1:10" ht="12" customHeight="1" x14ac:dyDescent="0.2">
      <c r="A312" s="10"/>
      <c r="J312" s="153"/>
    </row>
    <row r="313" spans="1:10" ht="14.1" customHeight="1" thickBot="1" x14ac:dyDescent="0.25">
      <c r="A313" s="11"/>
      <c r="B313" s="12"/>
      <c r="C313" s="12"/>
      <c r="D313" s="12"/>
      <c r="E313" s="12"/>
      <c r="F313" s="12"/>
      <c r="G313" s="137"/>
      <c r="H313" s="95"/>
      <c r="I313" s="95"/>
      <c r="J313" s="154"/>
    </row>
  </sheetData>
  <mergeCells count="106">
    <mergeCell ref="A75:I75"/>
    <mergeCell ref="A95:I95"/>
    <mergeCell ref="E104:J104"/>
    <mergeCell ref="E146:J146"/>
    <mergeCell ref="A152:I152"/>
    <mergeCell ref="E113:J113"/>
    <mergeCell ref="A86:I86"/>
    <mergeCell ref="E83:J83"/>
    <mergeCell ref="A103:I103"/>
    <mergeCell ref="E178:J178"/>
    <mergeCell ref="E182:J182"/>
    <mergeCell ref="A185:I185"/>
    <mergeCell ref="A181:I181"/>
    <mergeCell ref="A173:I173"/>
    <mergeCell ref="A85:I85"/>
    <mergeCell ref="A131:I131"/>
    <mergeCell ref="A145:I145"/>
    <mergeCell ref="E174:J174"/>
    <mergeCell ref="A177:I177"/>
    <mergeCell ref="A169:I169"/>
    <mergeCell ref="E170:J170"/>
    <mergeCell ref="E153:J153"/>
    <mergeCell ref="E139:J139"/>
    <mergeCell ref="A141:I141"/>
    <mergeCell ref="E142:J142"/>
    <mergeCell ref="A144:I144"/>
    <mergeCell ref="A162:I162"/>
    <mergeCell ref="E163:J163"/>
    <mergeCell ref="C310:E310"/>
    <mergeCell ref="G310:H310"/>
    <mergeCell ref="C309:E309"/>
    <mergeCell ref="C305:E305"/>
    <mergeCell ref="G305:H305"/>
    <mergeCell ref="G309:H309"/>
    <mergeCell ref="G304:H304"/>
    <mergeCell ref="C304:E304"/>
    <mergeCell ref="A300:I300"/>
    <mergeCell ref="A17:I17"/>
    <mergeCell ref="E9:J9"/>
    <mergeCell ref="E18:J18"/>
    <mergeCell ref="E19:J19"/>
    <mergeCell ref="E62:J62"/>
    <mergeCell ref="E196:J196"/>
    <mergeCell ref="A299:I299"/>
    <mergeCell ref="E245:J245"/>
    <mergeCell ref="A256:I256"/>
    <mergeCell ref="E257:J257"/>
    <mergeCell ref="A274:I274"/>
    <mergeCell ref="E276:J276"/>
    <mergeCell ref="E258:J258"/>
    <mergeCell ref="E270:J270"/>
    <mergeCell ref="A296:I296"/>
    <mergeCell ref="E297:J297"/>
    <mergeCell ref="A124:I124"/>
    <mergeCell ref="E125:J125"/>
    <mergeCell ref="A130:I130"/>
    <mergeCell ref="E132:J132"/>
    <mergeCell ref="E164:J164"/>
    <mergeCell ref="E133:J133"/>
    <mergeCell ref="A138:I138"/>
    <mergeCell ref="E55:J55"/>
    <mergeCell ref="E1:J1"/>
    <mergeCell ref="A1:C1"/>
    <mergeCell ref="A5:F5"/>
    <mergeCell ref="A7:F7"/>
    <mergeCell ref="A6:F6"/>
    <mergeCell ref="A2:J2"/>
    <mergeCell ref="H6:H7"/>
    <mergeCell ref="G6:G7"/>
    <mergeCell ref="H4:J4"/>
    <mergeCell ref="A4:G4"/>
    <mergeCell ref="G5:J5"/>
    <mergeCell ref="A3:J3"/>
    <mergeCell ref="E25:J25"/>
    <mergeCell ref="E33:J33"/>
    <mergeCell ref="A24:I24"/>
    <mergeCell ref="A32:I32"/>
    <mergeCell ref="A40:I40"/>
    <mergeCell ref="A46:I46"/>
    <mergeCell ref="E41:J41"/>
    <mergeCell ref="E47:J47"/>
    <mergeCell ref="A54:I54"/>
    <mergeCell ref="A275:I275"/>
    <mergeCell ref="A61:I61"/>
    <mergeCell ref="E68:J68"/>
    <mergeCell ref="A82:I82"/>
    <mergeCell ref="E107:J107"/>
    <mergeCell ref="A106:I106"/>
    <mergeCell ref="E88:J88"/>
    <mergeCell ref="E96:J96"/>
    <mergeCell ref="A67:I67"/>
    <mergeCell ref="E87:J87"/>
    <mergeCell ref="E76:J76"/>
    <mergeCell ref="A269:I269"/>
    <mergeCell ref="A236:I236"/>
    <mergeCell ref="E237:J237"/>
    <mergeCell ref="A243:I243"/>
    <mergeCell ref="E187:J187"/>
    <mergeCell ref="A195:I195"/>
    <mergeCell ref="E197:J197"/>
    <mergeCell ref="A214:I214"/>
    <mergeCell ref="A112:I112"/>
    <mergeCell ref="E119:J119"/>
    <mergeCell ref="A118:I118"/>
    <mergeCell ref="A244:I244"/>
    <mergeCell ref="A186:I186"/>
  </mergeCells>
  <phoneticPr fontId="2" type="noConversion"/>
  <printOptions horizontalCentered="1"/>
  <pageMargins left="0.78740157480314965" right="0.19685039370078741" top="0.39370078740157483" bottom="0.39370078740157483" header="0" footer="0"/>
  <pageSetup paperSize="9" scale="90" fitToHeight="0" orientation="landscape" horizontalDpi="4294967295" r:id="rId1"/>
  <headerFooter alignWithMargins="0"/>
  <rowBreaks count="1" manualBreakCount="1">
    <brk id="7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5D50-EB73-477C-BEF1-ADDE129A2CB5}">
  <sheetPr>
    <pageSetUpPr fitToPage="1"/>
  </sheetPr>
  <dimension ref="A1:I21"/>
  <sheetViews>
    <sheetView showGridLines="0" showZeros="0" view="pageBreakPreview" zoomScale="120" zoomScaleNormal="100" zoomScaleSheetLayoutView="120" workbookViewId="0">
      <selection activeCell="F14" sqref="F14"/>
    </sheetView>
  </sheetViews>
  <sheetFormatPr defaultRowHeight="12.75" x14ac:dyDescent="0.2"/>
  <cols>
    <col min="1" max="1" width="6.85546875" style="1" customWidth="1"/>
    <col min="2" max="2" width="10.5703125" style="1" customWidth="1"/>
    <col min="3" max="3" width="10.28515625" style="1" customWidth="1"/>
    <col min="4" max="4" width="12.85546875" style="1" customWidth="1"/>
    <col min="5" max="5" width="46.5703125" style="1" customWidth="1"/>
    <col min="6" max="6" width="9.85546875" style="1" customWidth="1"/>
    <col min="7" max="7" width="13.5703125" style="86" customWidth="1"/>
    <col min="8" max="8" width="11.42578125" style="86" customWidth="1"/>
    <col min="9" max="9" width="12" style="86" customWidth="1"/>
    <col min="10" max="16384" width="9.140625" style="1"/>
  </cols>
  <sheetData>
    <row r="1" spans="1:9" ht="60.75" customHeight="1" x14ac:dyDescent="0.2">
      <c r="A1" s="183"/>
      <c r="B1" s="184"/>
      <c r="C1" s="184"/>
      <c r="D1" s="181"/>
      <c r="E1" s="181"/>
      <c r="F1" s="181"/>
      <c r="G1" s="181"/>
      <c r="H1" s="181"/>
      <c r="I1" s="182"/>
    </row>
    <row r="2" spans="1:9" ht="36.75" customHeight="1" thickBot="1" x14ac:dyDescent="0.3">
      <c r="A2" s="194"/>
      <c r="B2" s="195"/>
      <c r="C2" s="195"/>
      <c r="D2" s="195"/>
      <c r="E2" s="195"/>
      <c r="F2" s="195"/>
      <c r="G2" s="195"/>
      <c r="H2" s="195"/>
      <c r="I2" s="196"/>
    </row>
    <row r="3" spans="1:9" ht="18.75" customHeight="1" x14ac:dyDescent="0.2">
      <c r="A3" s="210" t="s">
        <v>437</v>
      </c>
      <c r="B3" s="211"/>
      <c r="C3" s="211"/>
      <c r="D3" s="211"/>
      <c r="E3" s="211"/>
      <c r="F3" s="211"/>
      <c r="G3" s="211"/>
      <c r="H3" s="211"/>
      <c r="I3" s="212"/>
    </row>
    <row r="4" spans="1:9" ht="20.100000000000001" customHeight="1" x14ac:dyDescent="0.2">
      <c r="A4" s="204" t="s">
        <v>511</v>
      </c>
      <c r="B4" s="205"/>
      <c r="C4" s="205"/>
      <c r="D4" s="205"/>
      <c r="E4" s="205"/>
      <c r="F4" s="206"/>
      <c r="G4" s="201" t="s">
        <v>520</v>
      </c>
      <c r="H4" s="202"/>
      <c r="I4" s="203"/>
    </row>
    <row r="5" spans="1:9" ht="19.5" customHeight="1" x14ac:dyDescent="0.2">
      <c r="A5" s="185" t="s">
        <v>371</v>
      </c>
      <c r="B5" s="186"/>
      <c r="C5" s="186"/>
      <c r="D5" s="186"/>
      <c r="E5" s="186"/>
      <c r="F5" s="186"/>
      <c r="G5" s="186"/>
      <c r="H5" s="186"/>
      <c r="I5" s="223"/>
    </row>
    <row r="6" spans="1:9" ht="30.75" customHeight="1" thickBot="1" x14ac:dyDescent="0.25">
      <c r="A6" s="224" t="s">
        <v>379</v>
      </c>
      <c r="B6" s="225"/>
      <c r="C6" s="225"/>
      <c r="D6" s="225"/>
      <c r="E6" s="225"/>
      <c r="F6" s="225"/>
      <c r="G6" s="225"/>
      <c r="H6" s="225"/>
      <c r="I6" s="226"/>
    </row>
    <row r="7" spans="1:9" ht="25.5" x14ac:dyDescent="0.2">
      <c r="A7" s="115" t="s">
        <v>0</v>
      </c>
      <c r="B7" s="138" t="s">
        <v>372</v>
      </c>
      <c r="C7" s="139" t="s">
        <v>438</v>
      </c>
      <c r="D7" s="140" t="s">
        <v>373</v>
      </c>
      <c r="E7" s="14" t="s">
        <v>1</v>
      </c>
      <c r="F7" s="14" t="s">
        <v>3</v>
      </c>
      <c r="G7" s="14" t="s">
        <v>2</v>
      </c>
      <c r="H7" s="141" t="s">
        <v>439</v>
      </c>
      <c r="I7" s="142" t="s">
        <v>440</v>
      </c>
    </row>
    <row r="8" spans="1:9" s="77" customFormat="1" ht="38.25" x14ac:dyDescent="0.2">
      <c r="A8" s="24" t="s">
        <v>330</v>
      </c>
      <c r="B8" s="122" t="s">
        <v>393</v>
      </c>
      <c r="C8" s="122"/>
      <c r="D8" s="123" t="s">
        <v>487</v>
      </c>
      <c r="E8" s="103" t="s">
        <v>212</v>
      </c>
      <c r="F8" s="124" t="s">
        <v>118</v>
      </c>
      <c r="G8" s="125"/>
      <c r="H8" s="126"/>
      <c r="I8" s="127"/>
    </row>
    <row r="9" spans="1:9" s="72" customFormat="1" x14ac:dyDescent="0.2">
      <c r="A9" s="25"/>
      <c r="B9" s="15" t="s">
        <v>374</v>
      </c>
      <c r="C9" s="15" t="s">
        <v>394</v>
      </c>
      <c r="D9" s="114" t="s">
        <v>481</v>
      </c>
      <c r="E9" s="18" t="s">
        <v>482</v>
      </c>
      <c r="F9" s="20" t="s">
        <v>395</v>
      </c>
      <c r="G9" s="143">
        <v>0.60879099999999997</v>
      </c>
      <c r="H9" s="128">
        <v>31.63</v>
      </c>
      <c r="I9" s="129">
        <f t="shared" ref="I9:I11" si="0">G9*H9</f>
        <v>19.256059329999999</v>
      </c>
    </row>
    <row r="10" spans="1:9" ht="25.5" x14ac:dyDescent="0.2">
      <c r="A10" s="25"/>
      <c r="B10" s="15" t="s">
        <v>374</v>
      </c>
      <c r="C10" s="15" t="s">
        <v>394</v>
      </c>
      <c r="D10" s="114" t="s">
        <v>483</v>
      </c>
      <c r="E10" s="13" t="s">
        <v>484</v>
      </c>
      <c r="F10" s="20" t="s">
        <v>395</v>
      </c>
      <c r="G10" s="144">
        <v>0.19024720000000001</v>
      </c>
      <c r="H10" s="128">
        <v>25.52</v>
      </c>
      <c r="I10" s="129">
        <f t="shared" si="0"/>
        <v>4.8551085440000001</v>
      </c>
    </row>
    <row r="11" spans="1:9" ht="51" x14ac:dyDescent="0.2">
      <c r="A11" s="25"/>
      <c r="B11" s="15" t="s">
        <v>485</v>
      </c>
      <c r="C11" s="15"/>
      <c r="D11" s="114"/>
      <c r="E11" s="13" t="s">
        <v>486</v>
      </c>
      <c r="F11" s="20" t="s">
        <v>118</v>
      </c>
      <c r="G11" s="130">
        <v>1</v>
      </c>
      <c r="H11" s="128">
        <v>44.9</v>
      </c>
      <c r="I11" s="129">
        <f t="shared" si="0"/>
        <v>44.9</v>
      </c>
    </row>
    <row r="12" spans="1:9" x14ac:dyDescent="0.2">
      <c r="A12" s="213" t="s">
        <v>66</v>
      </c>
      <c r="B12" s="214"/>
      <c r="C12" s="178"/>
      <c r="D12" s="178"/>
      <c r="E12" s="178"/>
      <c r="F12" s="178"/>
      <c r="G12" s="178"/>
      <c r="H12" s="178"/>
      <c r="I12" s="129">
        <f>SUM(I9:I11)</f>
        <v>69.011167873999995</v>
      </c>
    </row>
    <row r="13" spans="1:9" x14ac:dyDescent="0.2">
      <c r="A13" s="2"/>
      <c r="B13" s="3"/>
      <c r="C13" s="3"/>
      <c r="D13" s="3"/>
      <c r="E13" s="3"/>
      <c r="F13" s="3"/>
      <c r="G13" s="170"/>
      <c r="H13" s="170"/>
      <c r="I13" s="81"/>
    </row>
    <row r="14" spans="1:9" x14ac:dyDescent="0.2">
      <c r="A14" s="4"/>
      <c r="B14" s="5"/>
      <c r="C14" s="5"/>
      <c r="D14" s="5"/>
      <c r="E14" s="5"/>
      <c r="F14" s="5"/>
      <c r="G14" s="171"/>
      <c r="H14" s="171"/>
      <c r="I14" s="82"/>
    </row>
    <row r="15" spans="1:9" ht="11.25" customHeight="1" x14ac:dyDescent="0.2">
      <c r="A15" s="6"/>
      <c r="B15" s="7"/>
      <c r="C15" s="7"/>
      <c r="D15" s="7"/>
      <c r="E15" s="7"/>
      <c r="F15" s="7"/>
      <c r="G15" s="172"/>
      <c r="H15" s="172"/>
      <c r="I15" s="83"/>
    </row>
    <row r="16" spans="1:9" ht="11.25" customHeight="1" x14ac:dyDescent="0.2">
      <c r="A16" s="6"/>
      <c r="B16" s="217"/>
      <c r="C16" s="217"/>
      <c r="D16" s="217"/>
      <c r="E16" s="217"/>
      <c r="G16" s="218"/>
      <c r="H16" s="218"/>
      <c r="I16" s="83"/>
    </row>
    <row r="17" spans="1:9" x14ac:dyDescent="0.2">
      <c r="A17" s="8"/>
      <c r="B17" s="222" t="s">
        <v>14</v>
      </c>
      <c r="C17" s="222"/>
      <c r="D17" s="222"/>
      <c r="E17" s="222"/>
      <c r="G17" s="222"/>
      <c r="H17" s="222"/>
      <c r="I17" s="84"/>
    </row>
    <row r="18" spans="1:9" hidden="1" x14ac:dyDescent="0.2">
      <c r="A18" s="10"/>
      <c r="G18" s="173"/>
      <c r="H18" s="173"/>
      <c r="I18" s="85"/>
    </row>
    <row r="19" spans="1:9" x14ac:dyDescent="0.2">
      <c r="A19" s="10"/>
      <c r="B19" s="222" t="s">
        <v>15</v>
      </c>
      <c r="C19" s="222"/>
      <c r="D19" s="222"/>
      <c r="E19" s="222"/>
      <c r="G19" s="173"/>
      <c r="H19" s="173"/>
      <c r="I19" s="85"/>
    </row>
    <row r="20" spans="1:9" ht="13.5" thickBot="1" x14ac:dyDescent="0.25">
      <c r="A20" s="11"/>
      <c r="B20" s="12"/>
      <c r="C20" s="12"/>
      <c r="D20" s="12"/>
      <c r="E20" s="12"/>
      <c r="F20" s="12"/>
      <c r="G20" s="95"/>
      <c r="H20" s="95"/>
      <c r="I20" s="174"/>
    </row>
    <row r="21" spans="1:9" ht="4.5" customHeight="1" x14ac:dyDescent="0.2"/>
  </sheetData>
  <mergeCells count="14">
    <mergeCell ref="B19:E19"/>
    <mergeCell ref="A4:F4"/>
    <mergeCell ref="G4:I4"/>
    <mergeCell ref="A1:C1"/>
    <mergeCell ref="D1:I1"/>
    <mergeCell ref="A2:I2"/>
    <mergeCell ref="A3:I3"/>
    <mergeCell ref="A5:I5"/>
    <mergeCell ref="A6:I6"/>
    <mergeCell ref="A12:H12"/>
    <mergeCell ref="B17:E17"/>
    <mergeCell ref="B16:E16"/>
    <mergeCell ref="G16:H16"/>
    <mergeCell ref="G17:H17"/>
  </mergeCells>
  <printOptions horizontalCentered="1"/>
  <pageMargins left="0.78740157480314965" right="0.19685039370078741" top="0.39370078740157483" bottom="0.39370078740157483" header="0" footer="0"/>
  <pageSetup paperSize="9" fitToHeight="0" orientation="landscape" horizont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EAF3-02F0-41FC-80F1-E4AD589A5B4B}">
  <sheetPr>
    <pageSetUpPr fitToPage="1"/>
  </sheetPr>
  <dimension ref="A1:J46"/>
  <sheetViews>
    <sheetView view="pageBreakPreview" topLeftCell="A10" zoomScale="115" zoomScaleNormal="100" zoomScaleSheetLayoutView="115" workbookViewId="0">
      <selection activeCell="A38" sqref="A38"/>
    </sheetView>
  </sheetViews>
  <sheetFormatPr defaultRowHeight="12.75" x14ac:dyDescent="0.2"/>
  <cols>
    <col min="1" max="1" width="7.140625" customWidth="1"/>
    <col min="2" max="2" width="42.85546875" customWidth="1"/>
    <col min="3" max="3" width="13.85546875" customWidth="1"/>
    <col min="4" max="4" width="16.28515625" customWidth="1"/>
    <col min="5" max="7" width="14.7109375" customWidth="1"/>
    <col min="8" max="10" width="14.28515625" customWidth="1"/>
  </cols>
  <sheetData>
    <row r="1" spans="1:10" ht="62.25" customHeight="1" x14ac:dyDescent="0.2">
      <c r="A1" s="26"/>
      <c r="B1" s="27"/>
      <c r="C1" s="28"/>
      <c r="D1" s="28"/>
      <c r="E1" s="28"/>
      <c r="F1" s="28"/>
      <c r="G1" s="28"/>
      <c r="H1" s="28"/>
      <c r="I1" s="28"/>
      <c r="J1" s="29"/>
    </row>
    <row r="2" spans="1:10" ht="18" customHeight="1" x14ac:dyDescent="0.25">
      <c r="A2" s="241"/>
      <c r="B2" s="242"/>
      <c r="C2" s="242"/>
      <c r="D2" s="242"/>
      <c r="E2" s="242"/>
      <c r="F2" s="242"/>
      <c r="G2" s="242"/>
      <c r="H2" s="242"/>
      <c r="I2" s="242"/>
      <c r="J2" s="243"/>
    </row>
    <row r="3" spans="1:10" ht="18" customHeight="1" thickBot="1" x14ac:dyDescent="0.25">
      <c r="A3" s="30"/>
      <c r="B3" s="162"/>
      <c r="C3" s="163"/>
      <c r="D3" s="163"/>
      <c r="E3" s="162"/>
      <c r="F3" s="162"/>
      <c r="G3" s="162"/>
      <c r="H3" s="162"/>
      <c r="I3" s="162"/>
      <c r="J3" s="31"/>
    </row>
    <row r="4" spans="1:10" ht="18.75" customHeight="1" thickBot="1" x14ac:dyDescent="0.25">
      <c r="A4" s="244" t="s">
        <v>54</v>
      </c>
      <c r="B4" s="245"/>
      <c r="C4" s="245"/>
      <c r="D4" s="245"/>
      <c r="E4" s="245"/>
      <c r="F4" s="245"/>
      <c r="G4" s="245"/>
      <c r="H4" s="245"/>
      <c r="I4" s="246"/>
      <c r="J4" s="247"/>
    </row>
    <row r="5" spans="1:10" ht="22.5" customHeight="1" x14ac:dyDescent="0.2">
      <c r="A5" s="258" t="s">
        <v>511</v>
      </c>
      <c r="B5" s="259"/>
      <c r="C5" s="260"/>
      <c r="D5" s="256" t="s">
        <v>55</v>
      </c>
      <c r="E5" s="257"/>
      <c r="F5" s="254">
        <f>D35</f>
        <v>338121.83000000007</v>
      </c>
      <c r="G5" s="255"/>
      <c r="H5" s="248" t="s">
        <v>520</v>
      </c>
      <c r="I5" s="249"/>
      <c r="J5" s="250"/>
    </row>
    <row r="6" spans="1:10" ht="21.75" customHeight="1" thickBot="1" x14ac:dyDescent="0.25">
      <c r="A6" s="227" t="s">
        <v>72</v>
      </c>
      <c r="B6" s="228"/>
      <c r="C6" s="228"/>
      <c r="D6" s="228"/>
      <c r="E6" s="228"/>
      <c r="F6" s="228"/>
      <c r="G6" s="229"/>
      <c r="H6" s="251" t="s">
        <v>382</v>
      </c>
      <c r="I6" s="252"/>
      <c r="J6" s="253"/>
    </row>
    <row r="7" spans="1:10" ht="36" customHeight="1" x14ac:dyDescent="0.2">
      <c r="A7" s="43" t="s">
        <v>0</v>
      </c>
      <c r="B7" s="44" t="s">
        <v>56</v>
      </c>
      <c r="C7" s="45" t="s">
        <v>57</v>
      </c>
      <c r="D7" s="45" t="s">
        <v>58</v>
      </c>
      <c r="E7" s="44" t="s">
        <v>59</v>
      </c>
      <c r="F7" s="44" t="s">
        <v>60</v>
      </c>
      <c r="G7" s="44" t="s">
        <v>61</v>
      </c>
      <c r="H7" s="44" t="s">
        <v>62</v>
      </c>
      <c r="I7" s="44" t="s">
        <v>380</v>
      </c>
      <c r="J7" s="164" t="s">
        <v>381</v>
      </c>
    </row>
    <row r="8" spans="1:10" ht="14.25" customHeight="1" x14ac:dyDescent="0.2">
      <c r="A8" s="261">
        <v>1</v>
      </c>
      <c r="B8" s="240" t="s">
        <v>403</v>
      </c>
      <c r="C8" s="46" t="s">
        <v>63</v>
      </c>
      <c r="D8" s="47">
        <f>D9/$D$37</f>
        <v>6.2876478575784336E-2</v>
      </c>
      <c r="E8" s="47">
        <v>0.75</v>
      </c>
      <c r="F8" s="47">
        <v>0.05</v>
      </c>
      <c r="G8" s="47">
        <v>0.05</v>
      </c>
      <c r="H8" s="47">
        <v>0.05</v>
      </c>
      <c r="I8" s="47">
        <v>0.05</v>
      </c>
      <c r="J8" s="48">
        <v>0.05</v>
      </c>
    </row>
    <row r="9" spans="1:10" ht="14.25" customHeight="1" x14ac:dyDescent="0.2">
      <c r="A9" s="261"/>
      <c r="B9" s="240"/>
      <c r="C9" s="46" t="s">
        <v>64</v>
      </c>
      <c r="D9" s="49">
        <f>'Planilha Orçamentária'!J17</f>
        <v>21259.91</v>
      </c>
      <c r="E9" s="49">
        <f t="shared" ref="E9:J9" si="0">E8*$D$9</f>
        <v>15944.932499999999</v>
      </c>
      <c r="F9" s="49">
        <f t="shared" si="0"/>
        <v>1062.9955</v>
      </c>
      <c r="G9" s="49">
        <f t="shared" si="0"/>
        <v>1062.9955</v>
      </c>
      <c r="H9" s="49">
        <f t="shared" si="0"/>
        <v>1062.9955</v>
      </c>
      <c r="I9" s="49">
        <f t="shared" si="0"/>
        <v>1062.9955</v>
      </c>
      <c r="J9" s="50">
        <f t="shared" si="0"/>
        <v>1062.9955</v>
      </c>
    </row>
    <row r="10" spans="1:10" ht="14.25" customHeight="1" x14ac:dyDescent="0.2">
      <c r="A10" s="261">
        <v>2</v>
      </c>
      <c r="B10" s="240" t="s">
        <v>383</v>
      </c>
      <c r="C10" s="46" t="s">
        <v>63</v>
      </c>
      <c r="D10" s="47">
        <f>D11/$D$37</f>
        <v>0.16411971980631948</v>
      </c>
      <c r="E10" s="47">
        <v>0.3</v>
      </c>
      <c r="F10" s="47">
        <v>0.3</v>
      </c>
      <c r="G10" s="47">
        <v>0.4</v>
      </c>
      <c r="H10" s="47"/>
      <c r="I10" s="120"/>
      <c r="J10" s="48"/>
    </row>
    <row r="11" spans="1:10" ht="14.25" customHeight="1" x14ac:dyDescent="0.2">
      <c r="A11" s="261"/>
      <c r="B11" s="240"/>
      <c r="C11" s="46" t="s">
        <v>64</v>
      </c>
      <c r="D11" s="49">
        <f>'Planilha Orçamentária'!J86</f>
        <v>55492.46</v>
      </c>
      <c r="E11" s="49">
        <f>E10*$D$11</f>
        <v>16647.737999999998</v>
      </c>
      <c r="F11" s="49">
        <f>F10*$D$11</f>
        <v>16647.737999999998</v>
      </c>
      <c r="G11" s="49">
        <f>G10*$D$11</f>
        <v>22196.984</v>
      </c>
      <c r="H11" s="49"/>
      <c r="I11" s="121"/>
      <c r="J11" s="50"/>
    </row>
    <row r="12" spans="1:10" ht="14.25" customHeight="1" x14ac:dyDescent="0.2">
      <c r="A12" s="230">
        <v>3</v>
      </c>
      <c r="B12" s="232" t="s">
        <v>70</v>
      </c>
      <c r="C12" s="46" t="s">
        <v>63</v>
      </c>
      <c r="D12" s="47">
        <f>D13/$D$37</f>
        <v>0.18116227514798436</v>
      </c>
      <c r="E12" s="47">
        <v>0.3</v>
      </c>
      <c r="F12" s="47">
        <v>0.3</v>
      </c>
      <c r="G12" s="47">
        <v>0.4</v>
      </c>
      <c r="H12" s="47"/>
      <c r="I12" s="120"/>
      <c r="J12" s="48"/>
    </row>
    <row r="13" spans="1:10" ht="14.25" customHeight="1" x14ac:dyDescent="0.2">
      <c r="A13" s="231"/>
      <c r="B13" s="233"/>
      <c r="C13" s="46" t="s">
        <v>64</v>
      </c>
      <c r="D13" s="49">
        <f>'Planilha Orçamentária'!J131</f>
        <v>61254.920000000006</v>
      </c>
      <c r="E13" s="49">
        <f>E12*$D$13</f>
        <v>18376.476000000002</v>
      </c>
      <c r="F13" s="49">
        <f t="shared" ref="F13:G13" si="1">F12*$D$13</f>
        <v>18376.476000000002</v>
      </c>
      <c r="G13" s="49">
        <f t="shared" si="1"/>
        <v>24501.968000000004</v>
      </c>
      <c r="H13" s="49"/>
      <c r="I13" s="121"/>
      <c r="J13" s="50"/>
    </row>
    <row r="14" spans="1:10" ht="14.25" customHeight="1" x14ac:dyDescent="0.2">
      <c r="A14" s="230">
        <v>4</v>
      </c>
      <c r="B14" s="232" t="s">
        <v>33</v>
      </c>
      <c r="C14" s="46" t="s">
        <v>63</v>
      </c>
      <c r="D14" s="47">
        <f>D15/$D$37</f>
        <v>0.13138731681417903</v>
      </c>
      <c r="E14" s="47">
        <v>0.3</v>
      </c>
      <c r="F14" s="47">
        <v>0.3</v>
      </c>
      <c r="G14" s="47">
        <v>0.4</v>
      </c>
      <c r="H14" s="47"/>
      <c r="I14" s="120"/>
      <c r="J14" s="48"/>
    </row>
    <row r="15" spans="1:10" ht="14.25" customHeight="1" x14ac:dyDescent="0.2">
      <c r="A15" s="231"/>
      <c r="B15" s="233"/>
      <c r="C15" s="46" t="s">
        <v>64</v>
      </c>
      <c r="D15" s="49">
        <f>'Planilha Orçamentária'!J145</f>
        <v>44424.92</v>
      </c>
      <c r="E15" s="49">
        <f>E14*$D$15</f>
        <v>13327.475999999999</v>
      </c>
      <c r="F15" s="49">
        <f>F14*$D$15</f>
        <v>13327.475999999999</v>
      </c>
      <c r="G15" s="49">
        <f>G14*$D$15</f>
        <v>17769.968000000001</v>
      </c>
      <c r="H15" s="49"/>
      <c r="I15" s="121"/>
      <c r="J15" s="50"/>
    </row>
    <row r="16" spans="1:10" ht="14.25" customHeight="1" x14ac:dyDescent="0.2">
      <c r="A16" s="230">
        <v>5</v>
      </c>
      <c r="B16" s="240" t="s">
        <v>32</v>
      </c>
      <c r="C16" s="46" t="s">
        <v>63</v>
      </c>
      <c r="D16" s="47">
        <f>D17/$D$37</f>
        <v>3.9535512983589371E-2</v>
      </c>
      <c r="E16" s="47"/>
      <c r="F16" s="47"/>
      <c r="G16" s="47"/>
      <c r="H16" s="47">
        <v>1</v>
      </c>
      <c r="I16" s="120"/>
      <c r="J16" s="48"/>
    </row>
    <row r="17" spans="1:10" ht="14.25" customHeight="1" x14ac:dyDescent="0.2">
      <c r="A17" s="231"/>
      <c r="B17" s="240"/>
      <c r="C17" s="46" t="s">
        <v>64</v>
      </c>
      <c r="D17" s="49">
        <f>'Planilha Orçamentária'!J152</f>
        <v>13367.820000000002</v>
      </c>
      <c r="E17" s="49"/>
      <c r="F17" s="49"/>
      <c r="G17" s="49"/>
      <c r="H17" s="49">
        <f>H16*$D$17</f>
        <v>13367.820000000002</v>
      </c>
      <c r="I17" s="121"/>
      <c r="J17" s="50"/>
    </row>
    <row r="18" spans="1:10" ht="14.25" customHeight="1" x14ac:dyDescent="0.2">
      <c r="A18" s="230">
        <v>6</v>
      </c>
      <c r="B18" s="240" t="s">
        <v>71</v>
      </c>
      <c r="C18" s="46" t="s">
        <v>63</v>
      </c>
      <c r="D18" s="47">
        <f>D19/$D$37</f>
        <v>4.3995769217267035E-2</v>
      </c>
      <c r="E18" s="47"/>
      <c r="F18" s="47"/>
      <c r="G18" s="47"/>
      <c r="H18" s="47"/>
      <c r="I18" s="120">
        <v>1</v>
      </c>
      <c r="J18" s="48"/>
    </row>
    <row r="19" spans="1:10" ht="14.25" customHeight="1" x14ac:dyDescent="0.2">
      <c r="A19" s="231"/>
      <c r="B19" s="240"/>
      <c r="C19" s="46" t="s">
        <v>64</v>
      </c>
      <c r="D19" s="49">
        <f>'Planilha Orçamentária'!J162</f>
        <v>14875.93</v>
      </c>
      <c r="E19" s="49"/>
      <c r="F19" s="49"/>
      <c r="G19" s="49"/>
      <c r="H19" s="49"/>
      <c r="I19" s="49">
        <f>I18*$D$19</f>
        <v>14875.93</v>
      </c>
      <c r="J19" s="50"/>
    </row>
    <row r="20" spans="1:10" ht="14.25" customHeight="1" x14ac:dyDescent="0.2">
      <c r="A20" s="230">
        <v>7</v>
      </c>
      <c r="B20" s="232" t="s">
        <v>449</v>
      </c>
      <c r="C20" s="46" t="s">
        <v>63</v>
      </c>
      <c r="D20" s="47">
        <f>D21/$D$37</f>
        <v>0.13779187223729386</v>
      </c>
      <c r="E20" s="47"/>
      <c r="F20" s="47">
        <v>0.25</v>
      </c>
      <c r="G20" s="47">
        <v>0.25</v>
      </c>
      <c r="H20" s="47">
        <v>0.25</v>
      </c>
      <c r="I20" s="120">
        <v>0.25</v>
      </c>
      <c r="J20" s="48"/>
    </row>
    <row r="21" spans="1:10" ht="14.25" customHeight="1" x14ac:dyDescent="0.2">
      <c r="A21" s="231"/>
      <c r="B21" s="233"/>
      <c r="C21" s="46" t="s">
        <v>64</v>
      </c>
      <c r="D21" s="49">
        <f>'Planilha Orçamentária'!J186</f>
        <v>46590.44</v>
      </c>
      <c r="E21" s="49"/>
      <c r="F21" s="49">
        <f>F20*$D$21</f>
        <v>11647.61</v>
      </c>
      <c r="G21" s="49">
        <f t="shared" ref="G21:I21" si="2">G20*$D$21</f>
        <v>11647.61</v>
      </c>
      <c r="H21" s="49">
        <f t="shared" si="2"/>
        <v>11647.61</v>
      </c>
      <c r="I21" s="49">
        <f t="shared" si="2"/>
        <v>11647.61</v>
      </c>
      <c r="J21" s="50"/>
    </row>
    <row r="22" spans="1:10" ht="14.25" customHeight="1" x14ac:dyDescent="0.2">
      <c r="A22" s="230">
        <v>8</v>
      </c>
      <c r="B22" s="232" t="s">
        <v>45</v>
      </c>
      <c r="C22" s="46" t="s">
        <v>63</v>
      </c>
      <c r="D22" s="47">
        <f>D23/$D$37</f>
        <v>7.6768039496296334E-2</v>
      </c>
      <c r="E22" s="47"/>
      <c r="F22" s="47"/>
      <c r="G22" s="47"/>
      <c r="H22" s="47">
        <v>0.3</v>
      </c>
      <c r="I22" s="120">
        <v>0.3</v>
      </c>
      <c r="J22" s="48">
        <v>0.4</v>
      </c>
    </row>
    <row r="23" spans="1:10" ht="14.25" customHeight="1" x14ac:dyDescent="0.2">
      <c r="A23" s="231"/>
      <c r="B23" s="233"/>
      <c r="C23" s="46" t="s">
        <v>64</v>
      </c>
      <c r="D23" s="49">
        <f>'Planilha Orçamentária'!J195</f>
        <v>25956.95</v>
      </c>
      <c r="E23" s="49"/>
      <c r="F23" s="49"/>
      <c r="G23" s="49"/>
      <c r="H23" s="49">
        <f>H22*$D$23</f>
        <v>7787.085</v>
      </c>
      <c r="I23" s="49">
        <f t="shared" ref="I23:J23" si="3">I22*$D$23</f>
        <v>7787.085</v>
      </c>
      <c r="J23" s="50">
        <f t="shared" si="3"/>
        <v>10382.780000000001</v>
      </c>
    </row>
    <row r="24" spans="1:10" ht="14.25" customHeight="1" x14ac:dyDescent="0.2">
      <c r="A24" s="230">
        <v>9</v>
      </c>
      <c r="B24" s="240" t="s">
        <v>456</v>
      </c>
      <c r="C24" s="46" t="s">
        <v>63</v>
      </c>
      <c r="D24" s="47">
        <f>D25/$D$37</f>
        <v>3.3806039675107633E-2</v>
      </c>
      <c r="E24" s="47"/>
      <c r="F24" s="47"/>
      <c r="G24" s="47">
        <v>0.4</v>
      </c>
      <c r="H24" s="47">
        <v>0.4</v>
      </c>
      <c r="I24" s="120">
        <v>0.2</v>
      </c>
      <c r="J24" s="48"/>
    </row>
    <row r="25" spans="1:10" ht="14.25" customHeight="1" x14ac:dyDescent="0.2">
      <c r="A25" s="231"/>
      <c r="B25" s="240"/>
      <c r="C25" s="46" t="s">
        <v>64</v>
      </c>
      <c r="D25" s="49">
        <f>'Planilha Orçamentária'!J244</f>
        <v>11430.560000000001</v>
      </c>
      <c r="E25" s="49"/>
      <c r="F25" s="49"/>
      <c r="G25" s="49">
        <f>G24*$D$25</f>
        <v>4572.2240000000011</v>
      </c>
      <c r="H25" s="49">
        <f>H24*$D$25</f>
        <v>4572.2240000000011</v>
      </c>
      <c r="I25" s="49">
        <f>I24*$D$25</f>
        <v>2286.1120000000005</v>
      </c>
      <c r="J25" s="50"/>
    </row>
    <row r="26" spans="1:10" ht="14.25" customHeight="1" x14ac:dyDescent="0.2">
      <c r="A26" s="230">
        <v>10</v>
      </c>
      <c r="B26" s="232" t="s">
        <v>50</v>
      </c>
      <c r="C26" s="46" t="s">
        <v>63</v>
      </c>
      <c r="D26" s="47">
        <f>D27/$D$37</f>
        <v>2.5188908979937787E-2</v>
      </c>
      <c r="E26" s="47"/>
      <c r="F26" s="47"/>
      <c r="G26" s="47"/>
      <c r="H26" s="47"/>
      <c r="I26" s="47"/>
      <c r="J26" s="48">
        <v>1</v>
      </c>
    </row>
    <row r="27" spans="1:10" ht="14.25" customHeight="1" x14ac:dyDescent="0.2">
      <c r="A27" s="231"/>
      <c r="B27" s="233"/>
      <c r="C27" s="46" t="s">
        <v>64</v>
      </c>
      <c r="D27" s="49">
        <f>'Planilha Orçamentária'!J256</f>
        <v>8516.92</v>
      </c>
      <c r="E27" s="49"/>
      <c r="F27" s="49"/>
      <c r="G27" s="49"/>
      <c r="H27" s="49"/>
      <c r="I27" s="49"/>
      <c r="J27" s="50">
        <f>J26*$D$27</f>
        <v>8516.92</v>
      </c>
    </row>
    <row r="28" spans="1:10" ht="14.25" customHeight="1" x14ac:dyDescent="0.2">
      <c r="A28" s="230">
        <v>11</v>
      </c>
      <c r="B28" s="232" t="s">
        <v>52</v>
      </c>
      <c r="C28" s="46" t="s">
        <v>63</v>
      </c>
      <c r="D28" s="47">
        <f>D29/$D$37</f>
        <v>6.3434827618199033E-2</v>
      </c>
      <c r="E28" s="47"/>
      <c r="F28" s="47"/>
      <c r="G28" s="47"/>
      <c r="H28" s="47"/>
      <c r="I28" s="47">
        <v>0.5</v>
      </c>
      <c r="J28" s="48">
        <v>0.5</v>
      </c>
    </row>
    <row r="29" spans="1:10" ht="14.25" customHeight="1" x14ac:dyDescent="0.2">
      <c r="A29" s="231"/>
      <c r="B29" s="233"/>
      <c r="C29" s="46" t="s">
        <v>64</v>
      </c>
      <c r="D29" s="49">
        <f>'Planilha Orçamentária'!J275</f>
        <v>21448.7</v>
      </c>
      <c r="E29" s="49"/>
      <c r="F29" s="49"/>
      <c r="G29" s="49"/>
      <c r="H29" s="49"/>
      <c r="I29" s="49">
        <f>I28*$D$29</f>
        <v>10724.35</v>
      </c>
      <c r="J29" s="50">
        <f>J28*$D$29</f>
        <v>10724.35</v>
      </c>
    </row>
    <row r="30" spans="1:10" ht="14.25" customHeight="1" x14ac:dyDescent="0.2">
      <c r="A30" s="230">
        <v>12</v>
      </c>
      <c r="B30" s="232" t="s">
        <v>469</v>
      </c>
      <c r="C30" s="46" t="s">
        <v>63</v>
      </c>
      <c r="D30" s="47">
        <f>D31/$D$37</f>
        <v>3.8075654565101563E-2</v>
      </c>
      <c r="E30" s="47"/>
      <c r="F30" s="47"/>
      <c r="G30" s="47">
        <v>0.2</v>
      </c>
      <c r="H30" s="47">
        <v>0.4</v>
      </c>
      <c r="I30" s="47">
        <v>0.4</v>
      </c>
      <c r="J30" s="48"/>
    </row>
    <row r="31" spans="1:10" ht="14.25" customHeight="1" x14ac:dyDescent="0.2">
      <c r="A31" s="231"/>
      <c r="B31" s="233"/>
      <c r="C31" s="46" t="s">
        <v>64</v>
      </c>
      <c r="D31" s="49">
        <f>'Planilha Orçamentária'!J296</f>
        <v>12874.209999999997</v>
      </c>
      <c r="E31" s="49"/>
      <c r="F31" s="49"/>
      <c r="G31" s="49">
        <f t="shared" ref="G31:H31" si="4">G30*$D$31</f>
        <v>2574.8419999999996</v>
      </c>
      <c r="H31" s="49">
        <f t="shared" si="4"/>
        <v>5149.6839999999993</v>
      </c>
      <c r="I31" s="49">
        <f>I30*$D$31</f>
        <v>5149.6839999999993</v>
      </c>
      <c r="J31" s="50"/>
    </row>
    <row r="32" spans="1:10" ht="14.25" customHeight="1" x14ac:dyDescent="0.2">
      <c r="A32" s="230">
        <v>13</v>
      </c>
      <c r="B32" s="232" t="s">
        <v>53</v>
      </c>
      <c r="C32" s="46" t="s">
        <v>63</v>
      </c>
      <c r="D32" s="47">
        <f>D33/$D$37</f>
        <v>1.8575848829399744E-3</v>
      </c>
      <c r="E32" s="47"/>
      <c r="F32" s="47"/>
      <c r="G32" s="47"/>
      <c r="H32" s="47"/>
      <c r="I32" s="120"/>
      <c r="J32" s="48">
        <v>1</v>
      </c>
    </row>
    <row r="33" spans="1:10" ht="14.25" customHeight="1" x14ac:dyDescent="0.2">
      <c r="A33" s="231"/>
      <c r="B33" s="233"/>
      <c r="C33" s="46" t="s">
        <v>64</v>
      </c>
      <c r="D33" s="49">
        <f>'Planilha Orçamentária'!J299</f>
        <v>628.09</v>
      </c>
      <c r="E33" s="49"/>
      <c r="F33" s="49"/>
      <c r="G33" s="49"/>
      <c r="H33" s="49"/>
      <c r="I33" s="121"/>
      <c r="J33" s="50">
        <f>J32*$D$33</f>
        <v>628.09</v>
      </c>
    </row>
    <row r="34" spans="1:10" x14ac:dyDescent="0.2">
      <c r="A34" s="234" t="s">
        <v>66</v>
      </c>
      <c r="B34" s="235"/>
      <c r="C34" s="51" t="s">
        <v>63</v>
      </c>
      <c r="D34" s="52">
        <f>D8+D10+D12+D14+D16+D18+D20+D22+D24+D26+D28+D30+D32</f>
        <v>0.99999999999999967</v>
      </c>
      <c r="E34" s="52">
        <f>E35/$D$35</f>
        <v>0.1901581524623831</v>
      </c>
      <c r="F34" s="52">
        <f t="shared" ref="F34:J34" si="5">F35/$D$35</f>
        <v>0.18059258551865751</v>
      </c>
      <c r="G34" s="52">
        <f t="shared" si="5"/>
        <v>0.24939706347856921</v>
      </c>
      <c r="H34" s="52">
        <f t="shared" si="5"/>
        <v>0.12891039451667466</v>
      </c>
      <c r="I34" s="52">
        <f t="shared" si="5"/>
        <v>0.1583268566244303</v>
      </c>
      <c r="J34" s="165">
        <f t="shared" si="5"/>
        <v>9.2614947399285025E-2</v>
      </c>
    </row>
    <row r="35" spans="1:10" ht="13.5" thickBot="1" x14ac:dyDescent="0.25">
      <c r="A35" s="236"/>
      <c r="B35" s="237"/>
      <c r="C35" s="32" t="s">
        <v>64</v>
      </c>
      <c r="D35" s="53">
        <f>D9+D11+D13+D15+D17+D19+D21+D23+D25+D27+D29+D31+D33</f>
        <v>338121.83000000007</v>
      </c>
      <c r="E35" s="53">
        <f>E9+E11+E13+E17+E19+E21+E23+E25+E27+E29+E31+E33+E15</f>
        <v>64296.622499999998</v>
      </c>
      <c r="F35" s="53">
        <f t="shared" ref="F35:J35" si="6">F9+F11+F13+F17+F19+F21+F23+F25+F27+F29+F31+F33+F15</f>
        <v>61062.295499999993</v>
      </c>
      <c r="G35" s="53">
        <f t="shared" si="6"/>
        <v>84326.59150000001</v>
      </c>
      <c r="H35" s="53">
        <f t="shared" si="6"/>
        <v>43587.418500000007</v>
      </c>
      <c r="I35" s="53">
        <f t="shared" si="6"/>
        <v>53533.766500000005</v>
      </c>
      <c r="J35" s="158">
        <f t="shared" si="6"/>
        <v>31315.1355</v>
      </c>
    </row>
    <row r="36" spans="1:10" x14ac:dyDescent="0.2">
      <c r="A36" s="238" t="s">
        <v>67</v>
      </c>
      <c r="B36" s="239"/>
      <c r="C36" s="55" t="s">
        <v>63</v>
      </c>
      <c r="D36" s="56">
        <f>D34</f>
        <v>0.99999999999999967</v>
      </c>
      <c r="E36" s="56">
        <f>E37/$D$37</f>
        <v>0.1901581524623831</v>
      </c>
      <c r="F36" s="56">
        <f t="shared" ref="F36:J36" si="7">F37/$D$37</f>
        <v>0.37075073798104063</v>
      </c>
      <c r="G36" s="56">
        <f t="shared" si="7"/>
        <v>0.62014780145960979</v>
      </c>
      <c r="H36" s="56">
        <f t="shared" si="7"/>
        <v>0.74905819597628442</v>
      </c>
      <c r="I36" s="56">
        <f t="shared" si="7"/>
        <v>0.90738505260071467</v>
      </c>
      <c r="J36" s="157">
        <f t="shared" si="7"/>
        <v>0.99999999999999967</v>
      </c>
    </row>
    <row r="37" spans="1:10" ht="13.5" thickBot="1" x14ac:dyDescent="0.25">
      <c r="A37" s="236"/>
      <c r="B37" s="237"/>
      <c r="C37" s="32" t="s">
        <v>64</v>
      </c>
      <c r="D37" s="53">
        <f>D35</f>
        <v>338121.83000000007</v>
      </c>
      <c r="E37" s="53">
        <f>E9+E11+E13+E17+E19+E21+E23+E25+E27+E29+E31+E33+E15</f>
        <v>64296.622499999998</v>
      </c>
      <c r="F37" s="53">
        <f>E37+F35</f>
        <v>125358.91799999999</v>
      </c>
      <c r="G37" s="53">
        <f t="shared" ref="G37:J37" si="8">F37+G35</f>
        <v>209685.50949999999</v>
      </c>
      <c r="H37" s="53">
        <f t="shared" si="8"/>
        <v>253272.92799999999</v>
      </c>
      <c r="I37" s="53">
        <f t="shared" si="8"/>
        <v>306806.69449999998</v>
      </c>
      <c r="J37" s="158">
        <f t="shared" si="8"/>
        <v>338121.82999999996</v>
      </c>
    </row>
    <row r="38" spans="1:10" x14ac:dyDescent="0.2">
      <c r="A38" s="33"/>
      <c r="B38" s="166"/>
      <c r="C38" s="166"/>
      <c r="D38" s="166"/>
      <c r="E38" s="166"/>
      <c r="F38" s="162"/>
      <c r="G38" s="34"/>
      <c r="H38" s="162"/>
      <c r="I38" s="162"/>
      <c r="J38" s="31"/>
    </row>
    <row r="39" spans="1:10" x14ac:dyDescent="0.2">
      <c r="A39" s="33"/>
      <c r="B39" s="166"/>
      <c r="C39" s="166"/>
      <c r="D39" s="166"/>
      <c r="E39" s="166"/>
      <c r="F39" s="162"/>
      <c r="G39" s="34"/>
      <c r="H39" s="162"/>
      <c r="I39" s="162"/>
      <c r="J39" s="31"/>
    </row>
    <row r="40" spans="1:10" x14ac:dyDescent="0.2">
      <c r="A40" s="33"/>
      <c r="B40" s="35"/>
      <c r="C40" s="36"/>
      <c r="D40" s="36"/>
      <c r="E40" s="35"/>
      <c r="F40" s="167"/>
      <c r="G40" s="37" t="s">
        <v>68</v>
      </c>
      <c r="H40" s="167"/>
      <c r="I40" s="167"/>
      <c r="J40" s="31"/>
    </row>
    <row r="41" spans="1:10" x14ac:dyDescent="0.2">
      <c r="A41" s="38"/>
      <c r="B41" s="215" t="s">
        <v>14</v>
      </c>
      <c r="C41" s="215"/>
      <c r="D41" s="215"/>
      <c r="E41" s="215"/>
      <c r="F41" s="162"/>
      <c r="G41" s="34"/>
      <c r="H41" s="162"/>
      <c r="I41" s="162"/>
      <c r="J41" s="31"/>
    </row>
    <row r="42" spans="1:10" x14ac:dyDescent="0.2">
      <c r="A42" s="38"/>
      <c r="B42" s="215" t="s">
        <v>69</v>
      </c>
      <c r="C42" s="215"/>
      <c r="D42" s="215"/>
      <c r="E42" s="215"/>
      <c r="F42" s="162"/>
      <c r="G42" s="34"/>
      <c r="H42" s="162"/>
      <c r="I42" s="162"/>
      <c r="J42" s="31"/>
    </row>
    <row r="43" spans="1:10" x14ac:dyDescent="0.2">
      <c r="A43" s="39"/>
      <c r="B43" s="168"/>
      <c r="C43" s="163"/>
      <c r="D43" s="163"/>
      <c r="E43" s="162"/>
      <c r="F43" s="162"/>
      <c r="G43" s="34"/>
      <c r="H43" s="162"/>
      <c r="I43" s="162"/>
      <c r="J43" s="31"/>
    </row>
    <row r="44" spans="1:10" x14ac:dyDescent="0.2">
      <c r="A44" s="40"/>
      <c r="B44" s="41"/>
      <c r="C44" s="159"/>
      <c r="D44" s="159"/>
      <c r="E44" s="160"/>
      <c r="F44" s="162"/>
      <c r="G44" s="34"/>
      <c r="H44" s="162"/>
      <c r="I44" s="162"/>
      <c r="J44" s="31"/>
    </row>
    <row r="45" spans="1:10" x14ac:dyDescent="0.2">
      <c r="A45" s="42"/>
      <c r="B45" s="215" t="s">
        <v>19</v>
      </c>
      <c r="C45" s="215"/>
      <c r="D45" s="215"/>
      <c r="E45" s="215"/>
      <c r="F45" s="162"/>
      <c r="G45" s="34"/>
      <c r="H45" s="162"/>
      <c r="I45" s="162"/>
      <c r="J45" s="31"/>
    </row>
    <row r="46" spans="1:10" x14ac:dyDescent="0.2">
      <c r="A46" s="42"/>
      <c r="B46" s="161"/>
      <c r="C46" s="169"/>
      <c r="D46" s="169"/>
      <c r="E46" s="162"/>
      <c r="F46" s="162"/>
      <c r="G46" s="34"/>
      <c r="H46" s="162"/>
      <c r="I46" s="162"/>
      <c r="J46" s="31"/>
    </row>
  </sheetData>
  <mergeCells count="39">
    <mergeCell ref="B12:B13"/>
    <mergeCell ref="A24:A25"/>
    <mergeCell ref="B24:B25"/>
    <mergeCell ref="B45:E45"/>
    <mergeCell ref="A2:J2"/>
    <mergeCell ref="A4:J4"/>
    <mergeCell ref="H5:J5"/>
    <mergeCell ref="H6:J6"/>
    <mergeCell ref="F5:G5"/>
    <mergeCell ref="D5:E5"/>
    <mergeCell ref="A5:C5"/>
    <mergeCell ref="A8:A9"/>
    <mergeCell ref="B8:B9"/>
    <mergeCell ref="A10:A11"/>
    <mergeCell ref="B26:B27"/>
    <mergeCell ref="B10:B11"/>
    <mergeCell ref="A12:A13"/>
    <mergeCell ref="A18:A19"/>
    <mergeCell ref="B18:B19"/>
    <mergeCell ref="A20:A21"/>
    <mergeCell ref="B20:B21"/>
    <mergeCell ref="A22:A23"/>
    <mergeCell ref="B22:B23"/>
    <mergeCell ref="A6:G6"/>
    <mergeCell ref="B41:E41"/>
    <mergeCell ref="B42:E42"/>
    <mergeCell ref="A28:A29"/>
    <mergeCell ref="B28:B29"/>
    <mergeCell ref="A26:A27"/>
    <mergeCell ref="A34:B35"/>
    <mergeCell ref="A36:B37"/>
    <mergeCell ref="A14:A15"/>
    <mergeCell ref="B14:B15"/>
    <mergeCell ref="A30:A31"/>
    <mergeCell ref="B30:B31"/>
    <mergeCell ref="A32:A33"/>
    <mergeCell ref="B32:B33"/>
    <mergeCell ref="A16:A17"/>
    <mergeCell ref="B16:B17"/>
  </mergeCells>
  <phoneticPr fontId="2" type="noConversion"/>
  <pageMargins left="0.511811024" right="0.511811024" top="0.78740157499999996" bottom="0.78740157499999996" header="0.31496062000000002" footer="0.31496062000000002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Planilha Orçamentária</vt:lpstr>
      <vt:lpstr>Composições</vt:lpstr>
      <vt:lpstr>Cronograma Físico Financeiro</vt:lpstr>
      <vt:lpstr>Composições!Area_de_impressao</vt:lpstr>
      <vt:lpstr>'Planilha Orçamentária'!Area_de_impressao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Sara Pádua</cp:lastModifiedBy>
  <cp:lastPrinted>2026-05-22T14:37:35Z</cp:lastPrinted>
  <dcterms:created xsi:type="dcterms:W3CDTF">2006-09-22T13:55:22Z</dcterms:created>
  <dcterms:modified xsi:type="dcterms:W3CDTF">2026-05-22T14:39:07Z</dcterms:modified>
</cp:coreProperties>
</file>